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oolPlanet/Desktop/"/>
    </mc:Choice>
  </mc:AlternateContent>
  <xr:revisionPtr revIDLastSave="0" documentId="13_ncr:1_{27A0D490-C007-6345-BADF-D6D2763C8F47}" xr6:coauthVersionLast="47" xr6:coauthVersionMax="47" xr10:uidLastSave="{00000000-0000-0000-0000-000000000000}"/>
  <bookViews>
    <workbookView xWindow="8220" yWindow="800" windowWidth="31380" windowHeight="19240" tabRatio="602" xr2:uid="{00000000-000D-0000-FFFF-FFFF00000000}"/>
  </bookViews>
  <sheets>
    <sheet name="Details" sheetId="1" r:id="rId1"/>
    <sheet name="Lighting" sheetId="2" r:id="rId2"/>
    <sheet name="Cooling&amp;Heating" sheetId="12" r:id="rId3"/>
    <sheet name="Appliances&amp;Kitchen" sheetId="13" r:id="rId4"/>
    <sheet name="Refrigeration" sheetId="11" r:id="rId5"/>
    <sheet name="HWS" sheetId="14" r:id="rId6"/>
    <sheet name="PieGraph" sheetId="15" r:id="rId7"/>
    <sheet name="Rebate" sheetId="17" r:id="rId8"/>
  </sheets>
  <externalReferences>
    <externalReference r:id="rId9"/>
  </externalReferences>
  <definedNames>
    <definedName name="ELECTRICITY_DATA">[1]DataSheet!$A$2:$F$161</definedName>
    <definedName name="GAS_DATA" localSheetId="3">[1]DataSheet!#REF!</definedName>
    <definedName name="GAS_DATA" localSheetId="2">[1]DataSheet!#REF!</definedName>
    <definedName name="GAS_DATA" localSheetId="5">[1]DataSheet!#REF!</definedName>
    <definedName name="GAS_DATA" localSheetId="7">[1]DataSheet!#REF!</definedName>
    <definedName name="GAS_DATA" localSheetId="4">[1]DataSheet!#REF!</definedName>
    <definedName name="GAS_DATA">[1]DataSheet!#REF!</definedName>
    <definedName name="PAGE1">[1]DataSheet!$A$2:$F$112</definedName>
    <definedName name="SMALL_BUSINESS_ELECTRICITY_COSTS___TARIFF_D">[1]DataSheet!$A$2:$F$112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7" l="1"/>
  <c r="K5" i="17" s="1"/>
  <c r="L5" i="17" s="1"/>
  <c r="I5" i="17"/>
  <c r="F14" i="17"/>
  <c r="I14" i="17"/>
  <c r="F13" i="17"/>
  <c r="K13" i="17" s="1"/>
  <c r="L13" i="17" s="1"/>
  <c r="I13" i="17"/>
  <c r="F12" i="17"/>
  <c r="I12" i="17"/>
  <c r="F11" i="17"/>
  <c r="K11" i="17" s="1"/>
  <c r="L11" i="17" s="1"/>
  <c r="I11" i="17"/>
  <c r="F10" i="17"/>
  <c r="I10" i="17"/>
  <c r="F6" i="17"/>
  <c r="K6" i="17" s="1"/>
  <c r="L6" i="17" s="1"/>
  <c r="I6" i="17"/>
  <c r="F3" i="17"/>
  <c r="I3" i="17"/>
  <c r="F9" i="17"/>
  <c r="K9" i="17" s="1"/>
  <c r="L9" i="17" s="1"/>
  <c r="I9" i="17"/>
  <c r="F8" i="17"/>
  <c r="I8" i="17"/>
  <c r="F7" i="17"/>
  <c r="K7" i="17" s="1"/>
  <c r="L7" i="17" s="1"/>
  <c r="I7" i="17"/>
  <c r="F4" i="17"/>
  <c r="I4" i="17"/>
  <c r="B12" i="15"/>
  <c r="G3" i="2"/>
  <c r="G4" i="2"/>
  <c r="H4" i="2" s="1"/>
  <c r="G5" i="2"/>
  <c r="H5" i="2" s="1"/>
  <c r="G6" i="2"/>
  <c r="G7" i="2"/>
  <c r="G8" i="2"/>
  <c r="H8" i="2" s="1"/>
  <c r="G9" i="2"/>
  <c r="H9" i="2" s="1"/>
  <c r="G10" i="2"/>
  <c r="G11" i="2"/>
  <c r="G12" i="2"/>
  <c r="H12" i="2" s="1"/>
  <c r="G13" i="2"/>
  <c r="H13" i="2" s="1"/>
  <c r="G14" i="2"/>
  <c r="I3" i="12"/>
  <c r="I4" i="12"/>
  <c r="I16" i="12" s="1"/>
  <c r="I17" i="12" s="1"/>
  <c r="B3" i="15" s="1"/>
  <c r="I5" i="12"/>
  <c r="I6" i="12"/>
  <c r="I7" i="12"/>
  <c r="I8" i="12"/>
  <c r="I9" i="12"/>
  <c r="I10" i="12"/>
  <c r="I11" i="12"/>
  <c r="I12" i="12"/>
  <c r="I13" i="12"/>
  <c r="I14" i="12"/>
  <c r="I24" i="12"/>
  <c r="I25" i="12"/>
  <c r="I37" i="12" s="1"/>
  <c r="I38" i="12" s="1"/>
  <c r="B4" i="15" s="1"/>
  <c r="I26" i="12"/>
  <c r="I27" i="12"/>
  <c r="I28" i="12"/>
  <c r="I29" i="12"/>
  <c r="I30" i="12"/>
  <c r="I31" i="12"/>
  <c r="I32" i="12"/>
  <c r="I33" i="12"/>
  <c r="I34" i="12"/>
  <c r="I35" i="12"/>
  <c r="H3" i="11"/>
  <c r="H4" i="11"/>
  <c r="H16" i="11" s="1"/>
  <c r="H17" i="11" s="1"/>
  <c r="B5" i="15" s="1"/>
  <c r="H5" i="11"/>
  <c r="H6" i="11"/>
  <c r="H7" i="11"/>
  <c r="H8" i="11"/>
  <c r="H9" i="11"/>
  <c r="H10" i="11"/>
  <c r="H11" i="11"/>
  <c r="H12" i="11"/>
  <c r="H13" i="11"/>
  <c r="H14" i="11"/>
  <c r="H3" i="13"/>
  <c r="J3" i="13"/>
  <c r="H4" i="13"/>
  <c r="J4" i="13" s="1"/>
  <c r="H5" i="13"/>
  <c r="J5" i="13"/>
  <c r="H6" i="13"/>
  <c r="J6" i="13" s="1"/>
  <c r="H7" i="13"/>
  <c r="J7" i="13" s="1"/>
  <c r="H8" i="13"/>
  <c r="J8" i="13" s="1"/>
  <c r="H9" i="13"/>
  <c r="I9" i="13"/>
  <c r="H10" i="13"/>
  <c r="I10" i="13" s="1"/>
  <c r="J10" i="13" s="1"/>
  <c r="H11" i="13"/>
  <c r="I11" i="13"/>
  <c r="J11" i="13" s="1"/>
  <c r="H12" i="13"/>
  <c r="I12" i="13" s="1"/>
  <c r="J12" i="13" s="1"/>
  <c r="H13" i="13"/>
  <c r="I13" i="13"/>
  <c r="H14" i="13"/>
  <c r="I14" i="13" s="1"/>
  <c r="J14" i="13" s="1"/>
  <c r="H24" i="13"/>
  <c r="I24" i="13" s="1"/>
  <c r="H25" i="13"/>
  <c r="I25" i="13"/>
  <c r="H26" i="13"/>
  <c r="I26" i="13" s="1"/>
  <c r="J26" i="13" s="1"/>
  <c r="H27" i="13"/>
  <c r="I27" i="13"/>
  <c r="J27" i="13" s="1"/>
  <c r="H28" i="13"/>
  <c r="I28" i="13" s="1"/>
  <c r="J28" i="13" s="1"/>
  <c r="H29" i="13"/>
  <c r="I29" i="13"/>
  <c r="J29" i="13" s="1"/>
  <c r="H30" i="13"/>
  <c r="I30" i="13" s="1"/>
  <c r="J30" i="13" s="1"/>
  <c r="H31" i="13"/>
  <c r="I31" i="13"/>
  <c r="J31" i="13" s="1"/>
  <c r="H32" i="13"/>
  <c r="I32" i="13" s="1"/>
  <c r="J32" i="13" s="1"/>
  <c r="H33" i="13"/>
  <c r="I33" i="13"/>
  <c r="H34" i="13"/>
  <c r="I34" i="13" s="1"/>
  <c r="J34" i="13" s="1"/>
  <c r="H35" i="13"/>
  <c r="I35" i="13"/>
  <c r="J35" i="13" s="1"/>
  <c r="F3" i="14"/>
  <c r="F4" i="14"/>
  <c r="F5" i="14"/>
  <c r="F6" i="14"/>
  <c r="G6" i="14" s="1"/>
  <c r="F7" i="14"/>
  <c r="G7" i="14" s="1"/>
  <c r="F8" i="14"/>
  <c r="G8" i="14" s="1"/>
  <c r="F9" i="14"/>
  <c r="F10" i="14"/>
  <c r="F11" i="14"/>
  <c r="G11" i="14" s="1"/>
  <c r="F12" i="14"/>
  <c r="G12" i="14" s="1"/>
  <c r="F13" i="14"/>
  <c r="F14" i="14"/>
  <c r="F16" i="14"/>
  <c r="F17" i="14" s="1"/>
  <c r="B8" i="15" s="1"/>
  <c r="G3" i="14"/>
  <c r="G4" i="14"/>
  <c r="G5" i="14"/>
  <c r="G9" i="14"/>
  <c r="G10" i="14"/>
  <c r="G13" i="14"/>
  <c r="G14" i="14"/>
  <c r="J25" i="13"/>
  <c r="J33" i="13"/>
  <c r="J9" i="13"/>
  <c r="J13" i="13"/>
  <c r="C23" i="1"/>
  <c r="J24" i="12"/>
  <c r="J25" i="12"/>
  <c r="J26" i="12"/>
  <c r="J27" i="12"/>
  <c r="J28" i="12"/>
  <c r="J29" i="12"/>
  <c r="J30" i="12"/>
  <c r="J31" i="12"/>
  <c r="J32" i="12"/>
  <c r="J33" i="12"/>
  <c r="J34" i="12"/>
  <c r="J35" i="12"/>
  <c r="J3" i="12"/>
  <c r="J5" i="12"/>
  <c r="J6" i="12"/>
  <c r="J7" i="12"/>
  <c r="J8" i="12"/>
  <c r="J9" i="12"/>
  <c r="J10" i="12"/>
  <c r="J11" i="12"/>
  <c r="J12" i="12"/>
  <c r="J13" i="12"/>
  <c r="J14" i="12"/>
  <c r="I3" i="11"/>
  <c r="I4" i="11"/>
  <c r="I5" i="11"/>
  <c r="I6" i="11"/>
  <c r="I7" i="11"/>
  <c r="I8" i="11"/>
  <c r="I9" i="11"/>
  <c r="I10" i="11"/>
  <c r="I11" i="11"/>
  <c r="I12" i="11"/>
  <c r="I13" i="11"/>
  <c r="I14" i="11"/>
  <c r="H3" i="2"/>
  <c r="H6" i="2"/>
  <c r="H7" i="2"/>
  <c r="H10" i="2"/>
  <c r="H11" i="2"/>
  <c r="H14" i="2"/>
  <c r="J23" i="1"/>
  <c r="D25" i="1"/>
  <c r="F25" i="1" s="1"/>
  <c r="H25" i="1" s="1"/>
  <c r="J25" i="1" s="1"/>
  <c r="L25" i="1" s="1"/>
  <c r="B29" i="1" s="1"/>
  <c r="D29" i="1" s="1"/>
  <c r="F29" i="1" s="1"/>
  <c r="H29" i="1" s="1"/>
  <c r="J29" i="1" s="1"/>
  <c r="L29" i="1" s="1"/>
  <c r="I16" i="11" l="1"/>
  <c r="J37" i="12"/>
  <c r="J4" i="12"/>
  <c r="G16" i="2"/>
  <c r="G17" i="2" s="1"/>
  <c r="B2" i="15" s="1"/>
  <c r="G17" i="14"/>
  <c r="H16" i="2"/>
  <c r="I17" i="11"/>
  <c r="K4" i="17"/>
  <c r="L4" i="17" s="1"/>
  <c r="K8" i="17"/>
  <c r="L8" i="17" s="1"/>
  <c r="K3" i="17"/>
  <c r="L3" i="17" s="1"/>
  <c r="K10" i="17"/>
  <c r="L10" i="17" s="1"/>
  <c r="K12" i="17"/>
  <c r="L12" i="17" s="1"/>
  <c r="K14" i="17"/>
  <c r="L14" i="17" s="1"/>
  <c r="J17" i="12"/>
  <c r="H17" i="2"/>
  <c r="J16" i="12"/>
  <c r="J38" i="12"/>
  <c r="I16" i="13"/>
  <c r="I17" i="13" s="1"/>
  <c r="B6" i="15" s="1"/>
  <c r="J16" i="13"/>
  <c r="I37" i="13"/>
  <c r="I38" i="13" s="1"/>
  <c r="B7" i="15" s="1"/>
  <c r="J24" i="13"/>
  <c r="J17" i="13"/>
  <c r="G16" i="14"/>
  <c r="B10" i="15" l="1"/>
  <c r="B14" i="15" s="1"/>
  <c r="J37" i="13"/>
  <c r="J3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Murray Halyburton</author>
  </authors>
  <commentList>
    <comment ref="B25" authorId="0" shapeId="0" xr:uid="{00000000-0006-0000-0000-000001000000}">
      <text>
        <r>
          <rPr>
            <sz val="8"/>
            <color indexed="81"/>
            <rFont val="Tahoma"/>
          </rPr>
          <t>Enter most recent bill month/year</t>
        </r>
      </text>
    </comment>
  </commentList>
</comments>
</file>

<file path=xl/sharedStrings.xml><?xml version="1.0" encoding="utf-8"?>
<sst xmlns="http://schemas.openxmlformats.org/spreadsheetml/2006/main" count="218" uniqueCount="151">
  <si>
    <t>Address:</t>
  </si>
  <si>
    <t>Suburb:</t>
  </si>
  <si>
    <t>Email:</t>
  </si>
  <si>
    <t>ELECTRICITY BILLING HISTORY</t>
  </si>
  <si>
    <t xml:space="preserve"> LIGHTING TYPE</t>
  </si>
  <si>
    <t>Location</t>
  </si>
  <si>
    <t>Rating (Watts)</t>
  </si>
  <si>
    <t>Number of units</t>
  </si>
  <si>
    <t>Ave Total Hours Day</t>
  </si>
  <si>
    <t>kWh/day</t>
  </si>
  <si>
    <t>$/pa</t>
  </si>
  <si>
    <t>Fluorescent 36W</t>
  </si>
  <si>
    <t>Incandescent 60W</t>
  </si>
  <si>
    <t>Halogen downlights 50W (12V)</t>
  </si>
  <si>
    <t>Compact fluorescent 11W</t>
  </si>
  <si>
    <t>Compact fluorescent 20W</t>
  </si>
  <si>
    <t>Extra lighting types</t>
  </si>
  <si>
    <t>Kettle</t>
  </si>
  <si>
    <t>Standby (Watts)</t>
  </si>
  <si>
    <t>Ave Standby Hours Day</t>
  </si>
  <si>
    <t>Printer</t>
  </si>
  <si>
    <t>Litres/Day</t>
  </si>
  <si>
    <t>Lighting</t>
  </si>
  <si>
    <t>Refrigeration</t>
  </si>
  <si>
    <t>Hot Water</t>
  </si>
  <si>
    <t>Name:</t>
  </si>
  <si>
    <t>Phone</t>
  </si>
  <si>
    <t>Date:</t>
  </si>
  <si>
    <t>COOL PLANET ENERGY ASSESSMENT TOOL</t>
  </si>
  <si>
    <t>Annual Electricity Cost:</t>
  </si>
  <si>
    <t xml:space="preserve">  Month:</t>
  </si>
  <si>
    <t xml:space="preserve">  Total bill:</t>
  </si>
  <si>
    <t xml:space="preserve">  kWh:</t>
  </si>
  <si>
    <t>Compact fluorescent16W</t>
  </si>
  <si>
    <t>Annual Consumption in kWh:</t>
  </si>
  <si>
    <t>Client ID:</t>
  </si>
  <si>
    <t>Cost per kWh:</t>
  </si>
  <si>
    <t>Auto Calculated</t>
  </si>
  <si>
    <t>To input</t>
  </si>
  <si>
    <t>Total Daily:</t>
  </si>
  <si>
    <t>Total Annual:</t>
  </si>
  <si>
    <t>Variable</t>
  </si>
  <si>
    <t>Misc Refrigeration</t>
  </si>
  <si>
    <t>Small Fridge 150L</t>
  </si>
  <si>
    <t>Bar Fridge 100L</t>
  </si>
  <si>
    <t>Medium Fridge 300L</t>
  </si>
  <si>
    <t>Chest Freezer 280L</t>
  </si>
  <si>
    <t>Large Fridge 420L</t>
  </si>
  <si>
    <t>Double Door Fridge/freezer 500L</t>
  </si>
  <si>
    <t>Kitchen</t>
  </si>
  <si>
    <t>Approx Cycle Time %</t>
  </si>
  <si>
    <t>Weeks Per Year</t>
  </si>
  <si>
    <t>HEATING</t>
  </si>
  <si>
    <t>COOLING</t>
  </si>
  <si>
    <t>Energy Provider:</t>
  </si>
  <si>
    <t>Average kWh per day:</t>
  </si>
  <si>
    <t>Average Cost per day:</t>
  </si>
  <si>
    <t>Billing amount based on kWh usage:</t>
  </si>
  <si>
    <t>GHG Emissions in tonnes:</t>
  </si>
  <si>
    <t>Offpeak Available:</t>
  </si>
  <si>
    <t>Ceiling Fan</t>
  </si>
  <si>
    <t>Reverse Cycle AC - small</t>
  </si>
  <si>
    <t>Reverse Cycle AC - Medium</t>
  </si>
  <si>
    <t>Reverse Cycle AC - Large</t>
  </si>
  <si>
    <t>Reverse Cycle AC - Ducted</t>
  </si>
  <si>
    <t>Misc Cooling</t>
  </si>
  <si>
    <t>Electric Heater - Small</t>
  </si>
  <si>
    <t>Oil Column Heater - Small</t>
  </si>
  <si>
    <t>Oil Column Heater - Medium</t>
  </si>
  <si>
    <t>Oil Column Heater - Large</t>
  </si>
  <si>
    <t>Electric Heater - Medium</t>
  </si>
  <si>
    <t>Electric Heater - Large</t>
  </si>
  <si>
    <t>Approx Annual Use %</t>
  </si>
  <si>
    <t>Misc Heating</t>
  </si>
  <si>
    <t>COOLING Total Daily:</t>
  </si>
  <si>
    <t>HEATING Total Annual:</t>
  </si>
  <si>
    <t>HEATING Total Daily:</t>
  </si>
  <si>
    <t>COOLING Total Annual:</t>
  </si>
  <si>
    <t>APPLIANCES</t>
  </si>
  <si>
    <t>KITCHEN</t>
  </si>
  <si>
    <t>LIGHTING Total Daily:</t>
  </si>
  <si>
    <t>LIGHTING Total Annual:</t>
  </si>
  <si>
    <t>Ave Total On Hours Day</t>
  </si>
  <si>
    <t>Computer</t>
  </si>
  <si>
    <t>Modem</t>
  </si>
  <si>
    <t>Cordless Phone</t>
  </si>
  <si>
    <t>TV LCD - Average</t>
  </si>
  <si>
    <t>TV Plasma - Large</t>
  </si>
  <si>
    <t>TV CRT - Average</t>
  </si>
  <si>
    <t>TV Plasma - Average</t>
  </si>
  <si>
    <t>Stereo</t>
  </si>
  <si>
    <t>DVD Player</t>
  </si>
  <si>
    <t>Games Unit</t>
  </si>
  <si>
    <t>Misc Appliance</t>
  </si>
  <si>
    <t>APPLIANCE Total Daily:</t>
  </si>
  <si>
    <t>APPLIANCE Total Annual:</t>
  </si>
  <si>
    <t>Microwave</t>
  </si>
  <si>
    <t>Dishwasher - Old</t>
  </si>
  <si>
    <t>Dishwasher - New</t>
  </si>
  <si>
    <t>Toaster</t>
  </si>
  <si>
    <t>Electric Stove - Average</t>
  </si>
  <si>
    <t>Electric Stove - Large</t>
  </si>
  <si>
    <t>Blender/Juicer</t>
  </si>
  <si>
    <t>Coffee Machine</t>
  </si>
  <si>
    <t>Misc Kitchen</t>
  </si>
  <si>
    <t>KITCHEN Total Daily:</t>
  </si>
  <si>
    <t>KITCHEN Total Annual:</t>
  </si>
  <si>
    <t>HOT WATER</t>
  </si>
  <si>
    <t>Electric Storage - Small</t>
  </si>
  <si>
    <t>Electric Storage - Medium</t>
  </si>
  <si>
    <t>Electric Storage - Large</t>
  </si>
  <si>
    <t>Electric Storage - Small OFFPEAK</t>
  </si>
  <si>
    <t>Electric Storage - Medium OFFPEAK</t>
  </si>
  <si>
    <t>Electric Storage - Large OFFPEAK</t>
  </si>
  <si>
    <t>HOT WATER Total Annual:</t>
  </si>
  <si>
    <t>Tank Size (Litre)</t>
  </si>
  <si>
    <t>Misc Hot Water</t>
  </si>
  <si>
    <t>Average Hot Water use is 50L per person Per Day</t>
  </si>
  <si>
    <t>Average Daily Usage of Hot Water per house is 200L</t>
  </si>
  <si>
    <t xml:space="preserve">KWh per litre used: </t>
  </si>
  <si>
    <t>Solar - Electric Boosted (10%)</t>
  </si>
  <si>
    <t>Off Peak Price per kWh:</t>
  </si>
  <si>
    <t>Sourced from Rheem website</t>
  </si>
  <si>
    <t>HOT WATER Total Daily:</t>
  </si>
  <si>
    <t xml:space="preserve"> </t>
  </si>
  <si>
    <t>Appliances</t>
  </si>
  <si>
    <t>Heating</t>
  </si>
  <si>
    <t>Cooling</t>
  </si>
  <si>
    <t>Total Annual kWh</t>
  </si>
  <si>
    <t>Variance:</t>
  </si>
  <si>
    <t>Total Bill kWh:</t>
  </si>
  <si>
    <t>Total:</t>
  </si>
  <si>
    <t>Varaince should be less than 10%</t>
  </si>
  <si>
    <t>REBATE</t>
  </si>
  <si>
    <t>Annual Cost of Existing Technology</t>
  </si>
  <si>
    <t>Annual Running Cost of New Technology</t>
  </si>
  <si>
    <t>Cost of Installing New Technology</t>
  </si>
  <si>
    <t>Savings Per year</t>
  </si>
  <si>
    <t>Payback Period in years</t>
  </si>
  <si>
    <t>Repalce Halogens</t>
  </si>
  <si>
    <t>No. of Items</t>
  </si>
  <si>
    <t>Per Day kWh of exisitng technology</t>
  </si>
  <si>
    <t>Name of New Technology</t>
  </si>
  <si>
    <t>LEDs</t>
  </si>
  <si>
    <t>Per Day kWh of new technology</t>
  </si>
  <si>
    <t>LED</t>
  </si>
  <si>
    <t>Repalce Electric Heater</t>
  </si>
  <si>
    <t xml:space="preserve"> Oil Heater 1200w</t>
  </si>
  <si>
    <t>Electric storage use 1kWh per liter of water</t>
  </si>
  <si>
    <t>http://apps.ergon.com.au/calculators/hotwater.aspx</t>
  </si>
  <si>
    <t>This tool remians the property of Cool planet. To use it in a commerical capacity or for licensing arrangements please contact Cool Planet.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</si>
</sst>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  <numFmt numFmtId="167" formatCode="\$#,##0.00"/>
    <numFmt numFmtId="168" formatCode="&quot;$&quot;#,##0.00;[Red]&quot;$&quot;#,##0.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9"/>
      <name val="Century Gothic"/>
      <family val="2"/>
    </font>
    <font>
      <sz val="9"/>
      <name val="Century Gothic"/>
      <family val="2"/>
    </font>
    <font>
      <b/>
      <sz val="12"/>
      <color indexed="26"/>
      <name val="Geneva"/>
    </font>
    <font>
      <sz val="12"/>
      <color indexed="26"/>
      <name val="Geneva"/>
    </font>
    <font>
      <b/>
      <sz val="10"/>
      <name val="Arial"/>
      <family val="2"/>
    </font>
    <font>
      <sz val="10"/>
      <name val="Arial"/>
    </font>
    <font>
      <sz val="10"/>
      <color indexed="9"/>
      <name val="Arial"/>
    </font>
    <font>
      <sz val="8"/>
      <color indexed="81"/>
      <name val="Tahoma"/>
    </font>
    <font>
      <sz val="12"/>
      <name val="Calibri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Geneva"/>
    </font>
    <font>
      <sz val="10"/>
      <color theme="0"/>
      <name val="Arial"/>
    </font>
    <font>
      <sz val="12"/>
      <name val="Century Gothic"/>
    </font>
    <font>
      <sz val="10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Geneva"/>
      <family val="2"/>
    </font>
    <font>
      <sz val="8"/>
      <color indexed="26"/>
      <name val="Genev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D8E4B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89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1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NumberFormat="1" applyFill="1" applyBorder="1" applyAlignment="1" applyProtection="1"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3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0" xfId="0" applyFill="1" applyBorder="1"/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/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3" fontId="15" fillId="2" borderId="0" xfId="1" applyNumberFormat="1" applyFont="1" applyFill="1" applyBorder="1" applyAlignment="1" applyProtection="1">
      <alignment horizontal="center"/>
      <protection hidden="1"/>
    </xf>
    <xf numFmtId="0" fontId="15" fillId="2" borderId="0" xfId="1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0" fontId="7" fillId="7" borderId="2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11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2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0" xfId="1" applyNumberFormat="1" applyFont="1" applyFill="1" applyBorder="1" applyAlignment="1" applyProtection="1">
      <alignment horizontal="center" vertical="center" wrapText="1"/>
      <protection locked="0"/>
    </xf>
    <xf numFmtId="166" fontId="7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2" fontId="7" fillId="13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1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2" fontId="7" fillId="14" borderId="21" xfId="1" applyNumberFormat="1" applyFont="1" applyFill="1" applyBorder="1" applyAlignment="1" applyProtection="1">
      <alignment horizontal="center" vertical="center" wrapText="1"/>
      <protection locked="0"/>
    </xf>
    <xf numFmtId="166" fontId="7" fillId="14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hidden="1"/>
    </xf>
    <xf numFmtId="0" fontId="2" fillId="12" borderId="21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2" fillId="14" borderId="21" xfId="0" applyFont="1" applyFill="1" applyBorder="1" applyAlignment="1" applyProtection="1">
      <alignment horizontal="center"/>
      <protection hidden="1"/>
    </xf>
    <xf numFmtId="166" fontId="7" fillId="14" borderId="21" xfId="1" applyNumberFormat="1" applyFont="1" applyFill="1" applyBorder="1" applyAlignment="1" applyProtection="1">
      <alignment horizontal="center" vertical="center" wrapText="1"/>
      <protection locked="0"/>
    </xf>
    <xf numFmtId="2" fontId="6" fillId="6" borderId="0" xfId="0" applyNumberFormat="1" applyFont="1" applyFill="1" applyBorder="1" applyAlignment="1" applyProtection="1">
      <alignment horizontal="right" vertical="center" wrapText="1"/>
      <protection locked="0"/>
    </xf>
    <xf numFmtId="2" fontId="6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13" borderId="21" xfId="0" applyFont="1" applyFill="1" applyBorder="1" applyAlignment="1" applyProtection="1">
      <alignment horizontal="center"/>
      <protection hidden="1"/>
    </xf>
    <xf numFmtId="0" fontId="7" fillId="13" borderId="21" xfId="0" applyFont="1" applyFill="1" applyBorder="1" applyAlignment="1" applyProtection="1">
      <alignment horizontal="center" vertical="center" wrapText="1"/>
      <protection locked="0"/>
    </xf>
    <xf numFmtId="0" fontId="7" fillId="15" borderId="11" xfId="0" applyFont="1" applyFill="1" applyBorder="1" applyAlignment="1" applyProtection="1">
      <alignment horizontal="center" vertical="center" wrapText="1"/>
      <protection locked="0"/>
    </xf>
    <xf numFmtId="0" fontId="7" fillId="13" borderId="11" xfId="0" applyFont="1" applyFill="1" applyBorder="1" applyAlignment="1" applyProtection="1">
      <alignment horizontal="center" vertical="center" wrapText="1"/>
      <protection locked="0"/>
    </xf>
    <xf numFmtId="0" fontId="7" fillId="13" borderId="26" xfId="0" applyFont="1" applyFill="1" applyBorder="1" applyAlignment="1" applyProtection="1">
      <alignment horizontal="center" vertical="center" wrapText="1"/>
      <protection locked="0"/>
    </xf>
    <xf numFmtId="0" fontId="7" fillId="11" borderId="26" xfId="0" applyFont="1" applyFill="1" applyBorder="1" applyAlignment="1" applyProtection="1">
      <alignment horizontal="center" vertical="center" wrapText="1"/>
      <protection locked="0"/>
    </xf>
    <xf numFmtId="2" fontId="7" fillId="14" borderId="26" xfId="1" applyNumberFormat="1" applyFont="1" applyFill="1" applyBorder="1" applyAlignment="1" applyProtection="1">
      <alignment horizontal="center" vertical="center" wrapText="1"/>
      <protection locked="0"/>
    </xf>
    <xf numFmtId="166" fontId="7" fillId="14" borderId="27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9" fontId="7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21" xfId="0" applyFill="1" applyBorder="1" applyAlignment="1">
      <alignment horizontal="center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>
      <alignment horizontal="right"/>
    </xf>
    <xf numFmtId="168" fontId="0" fillId="12" borderId="21" xfId="0" applyNumberFormat="1" applyFill="1" applyBorder="1" applyAlignment="1">
      <alignment horizontal="center"/>
    </xf>
    <xf numFmtId="0" fontId="0" fillId="0" borderId="0" xfId="0" applyBorder="1"/>
    <xf numFmtId="0" fontId="17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19" fillId="14" borderId="21" xfId="0" applyNumberFormat="1" applyFont="1" applyFill="1" applyBorder="1"/>
    <xf numFmtId="3" fontId="19" fillId="14" borderId="21" xfId="0" applyNumberFormat="1" applyFont="1" applyFill="1" applyBorder="1"/>
    <xf numFmtId="2" fontId="19" fillId="14" borderId="21" xfId="0" applyNumberFormat="1" applyFont="1" applyFill="1" applyBorder="1"/>
    <xf numFmtId="2" fontId="18" fillId="14" borderId="0" xfId="0" applyNumberFormat="1" applyFont="1" applyFill="1"/>
    <xf numFmtId="0" fontId="18" fillId="14" borderId="0" xfId="0" applyNumberFormat="1" applyFont="1" applyFill="1"/>
    <xf numFmtId="0" fontId="18" fillId="12" borderId="0" xfId="0" applyFont="1" applyFill="1"/>
    <xf numFmtId="9" fontId="18" fillId="12" borderId="0" xfId="0" applyNumberFormat="1" applyFont="1" applyFill="1"/>
    <xf numFmtId="0" fontId="18" fillId="12" borderId="0" xfId="0" applyFont="1" applyFill="1" applyBorder="1"/>
    <xf numFmtId="0" fontId="18" fillId="0" borderId="0" xfId="0" applyFont="1" applyFill="1" applyAlignment="1">
      <alignment horizontal="right"/>
    </xf>
    <xf numFmtId="168" fontId="7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21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11" borderId="18" xfId="0" applyFont="1" applyFill="1" applyBorder="1" applyAlignment="1" applyProtection="1">
      <alignment horizontal="center" vertical="center" wrapText="1"/>
      <protection locked="0"/>
    </xf>
    <xf numFmtId="0" fontId="7" fillId="7" borderId="26" xfId="0" applyFont="1" applyFill="1" applyBorder="1" applyAlignment="1" applyProtection="1">
      <alignment horizontal="center" vertical="center" wrapText="1"/>
      <protection locked="0"/>
    </xf>
    <xf numFmtId="168" fontId="7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7" fillId="8" borderId="26" xfId="0" applyFont="1" applyFill="1" applyBorder="1" applyAlignment="1" applyProtection="1">
      <alignment horizontal="center" vertical="center" wrapText="1"/>
      <protection locked="0"/>
    </xf>
    <xf numFmtId="164" fontId="7" fillId="7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14" borderId="21" xfId="0" applyNumberFormat="1" applyFont="1" applyFill="1" applyBorder="1" applyAlignment="1" applyProtection="1">
      <alignment horizontal="center" vertical="center" wrapText="1"/>
      <protection locked="0"/>
    </xf>
    <xf numFmtId="168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168" fontId="7" fillId="7" borderId="11" xfId="0" applyNumberFormat="1" applyFont="1" applyFill="1" applyBorder="1" applyAlignment="1" applyProtection="1">
      <alignment horizontal="center" vertical="center" wrapText="1"/>
      <protection locked="0"/>
    </xf>
    <xf numFmtId="168" fontId="7" fillId="7" borderId="26" xfId="0" applyNumberFormat="1" applyFont="1" applyFill="1" applyBorder="1" applyAlignment="1" applyProtection="1">
      <alignment horizontal="center" vertical="center" wrapText="1"/>
      <protection locked="0"/>
    </xf>
    <xf numFmtId="168" fontId="7" fillId="14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14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10" borderId="33" xfId="1" applyNumberFormat="1" applyFont="1" applyFill="1" applyBorder="1" applyAlignment="1" applyProtection="1">
      <alignment horizontal="center"/>
      <protection locked="0"/>
    </xf>
    <xf numFmtId="3" fontId="10" fillId="10" borderId="34" xfId="1" applyNumberFormat="1" applyFont="1" applyFill="1" applyBorder="1" applyAlignment="1" applyProtection="1">
      <alignment horizontal="center"/>
      <protection locked="0"/>
    </xf>
    <xf numFmtId="17" fontId="13" fillId="9" borderId="31" xfId="0" applyNumberFormat="1" applyFont="1" applyFill="1" applyBorder="1" applyAlignment="1" applyProtection="1">
      <alignment horizontal="center"/>
      <protection locked="0"/>
    </xf>
    <xf numFmtId="17" fontId="13" fillId="9" borderId="32" xfId="0" applyNumberFormat="1" applyFont="1" applyFill="1" applyBorder="1" applyAlignment="1" applyProtection="1">
      <alignment horizontal="center"/>
      <protection locked="0"/>
    </xf>
    <xf numFmtId="3" fontId="10" fillId="10" borderId="39" xfId="1" applyNumberFormat="1" applyFont="1" applyFill="1" applyBorder="1" applyAlignment="1" applyProtection="1">
      <alignment horizontal="center"/>
      <protection locked="0"/>
    </xf>
    <xf numFmtId="3" fontId="10" fillId="10" borderId="38" xfId="1" applyNumberFormat="1" applyFont="1" applyFill="1" applyBorder="1" applyAlignment="1" applyProtection="1">
      <alignment horizontal="center"/>
      <protection locked="0"/>
    </xf>
    <xf numFmtId="167" fontId="10" fillId="10" borderId="37" xfId="1" applyNumberFormat="1" applyFont="1" applyFill="1" applyBorder="1" applyAlignment="1" applyProtection="1">
      <alignment horizontal="center"/>
      <protection locked="0"/>
    </xf>
    <xf numFmtId="167" fontId="10" fillId="10" borderId="38" xfId="1" applyNumberFormat="1" applyFont="1" applyFill="1" applyBorder="1" applyAlignment="1" applyProtection="1">
      <alignment horizontal="center"/>
      <protection locked="0"/>
    </xf>
    <xf numFmtId="167" fontId="10" fillId="10" borderId="35" xfId="1" applyNumberFormat="1" applyFont="1" applyFill="1" applyBorder="1" applyAlignment="1" applyProtection="1">
      <alignment horizontal="center"/>
      <protection locked="0"/>
    </xf>
    <xf numFmtId="167" fontId="10" fillId="10" borderId="36" xfId="1" applyNumberFormat="1" applyFont="1" applyFill="1" applyBorder="1" applyAlignment="1" applyProtection="1">
      <alignment horizontal="center"/>
      <protection locked="0"/>
    </xf>
    <xf numFmtId="167" fontId="10" fillId="10" borderId="32" xfId="1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center" vertical="center"/>
      <protection locked="0" hidden="1"/>
    </xf>
    <xf numFmtId="0" fontId="7" fillId="6" borderId="0" xfId="0" applyFont="1" applyFill="1" applyBorder="1" applyAlignment="1" applyProtection="1">
      <alignment horizontal="center" vertical="center"/>
      <protection locked="0" hidden="1"/>
    </xf>
    <xf numFmtId="0" fontId="4" fillId="6" borderId="0" xfId="0" applyFont="1" applyFill="1" applyBorder="1" applyAlignment="1" applyProtection="1">
      <alignment horizontal="center"/>
      <protection hidden="1"/>
    </xf>
    <xf numFmtId="167" fontId="10" fillId="10" borderId="3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9" borderId="9" xfId="0" applyFont="1" applyFill="1" applyBorder="1" applyAlignment="1" applyProtection="1">
      <alignment horizontal="center"/>
      <protection hidden="1"/>
    </xf>
    <xf numFmtId="0" fontId="4" fillId="9" borderId="10" xfId="0" applyFont="1" applyFill="1" applyBorder="1" applyAlignment="1" applyProtection="1">
      <alignment horizontal="center"/>
      <protection hidden="1"/>
    </xf>
    <xf numFmtId="0" fontId="4" fillId="9" borderId="1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3" fontId="10" fillId="10" borderId="37" xfId="1" applyNumberFormat="1" applyFont="1" applyFill="1" applyBorder="1" applyAlignment="1" applyProtection="1">
      <alignment horizontal="center"/>
      <protection locked="0"/>
    </xf>
    <xf numFmtId="167" fontId="10" fillId="10" borderId="39" xfId="1" applyNumberFormat="1" applyFont="1" applyFill="1" applyBorder="1" applyAlignment="1" applyProtection="1">
      <alignment horizontal="center"/>
      <protection locked="0"/>
    </xf>
    <xf numFmtId="167" fontId="10" fillId="10" borderId="41" xfId="1" applyNumberFormat="1" applyFont="1" applyFill="1" applyBorder="1" applyAlignment="1" applyProtection="1">
      <alignment horizontal="center"/>
      <protection locked="0"/>
    </xf>
    <xf numFmtId="3" fontId="10" fillId="7" borderId="9" xfId="1" applyNumberFormat="1" applyFont="1" applyFill="1" applyBorder="1" applyAlignment="1" applyProtection="1">
      <alignment horizontal="center"/>
      <protection locked="0"/>
    </xf>
    <xf numFmtId="3" fontId="10" fillId="7" borderId="11" xfId="1" applyNumberFormat="1" applyFont="1" applyFill="1" applyBorder="1" applyAlignment="1" applyProtection="1">
      <alignment horizontal="center"/>
      <protection locked="0"/>
    </xf>
    <xf numFmtId="3" fontId="10" fillId="7" borderId="40" xfId="1" applyNumberFormat="1" applyFont="1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17" fontId="13" fillId="9" borderId="9" xfId="0" applyNumberFormat="1" applyFont="1" applyFill="1" applyBorder="1" applyAlignment="1" applyProtection="1">
      <alignment horizontal="center"/>
      <protection locked="0"/>
    </xf>
    <xf numFmtId="17" fontId="13" fillId="9" borderId="11" xfId="0" applyNumberFormat="1" applyFont="1" applyFill="1" applyBorder="1" applyAlignment="1" applyProtection="1">
      <alignment horizontal="center"/>
      <protection locked="0"/>
    </xf>
    <xf numFmtId="168" fontId="0" fillId="7" borderId="9" xfId="0" applyNumberFormat="1" applyFill="1" applyBorder="1" applyAlignment="1" applyProtection="1">
      <alignment horizontal="center"/>
      <protection hidden="1"/>
    </xf>
    <xf numFmtId="168" fontId="0" fillId="7" borderId="10" xfId="0" applyNumberFormat="1" applyFill="1" applyBorder="1" applyAlignment="1" applyProtection="1">
      <alignment horizontal="center"/>
      <protection hidden="1"/>
    </xf>
    <xf numFmtId="168" fontId="0" fillId="7" borderId="11" xfId="0" applyNumberFormat="1" applyFill="1" applyBorder="1" applyAlignment="1" applyProtection="1">
      <alignment horizontal="center"/>
      <protection hidden="1"/>
    </xf>
    <xf numFmtId="166" fontId="10" fillId="7" borderId="9" xfId="1" applyNumberFormat="1" applyFont="1" applyFill="1" applyBorder="1" applyAlignment="1" applyProtection="1">
      <alignment horizontal="center"/>
      <protection locked="0"/>
    </xf>
    <xf numFmtId="166" fontId="10" fillId="7" borderId="11" xfId="1" applyNumberFormat="1" applyFont="1" applyFill="1" applyBorder="1" applyAlignment="1" applyProtection="1">
      <alignment horizontal="center"/>
      <protection locked="0"/>
    </xf>
    <xf numFmtId="166" fontId="10" fillId="7" borderId="40" xfId="1" applyNumberFormat="1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166" fontId="0" fillId="14" borderId="9" xfId="0" applyNumberFormat="1" applyFill="1" applyBorder="1" applyAlignment="1" applyProtection="1">
      <alignment horizontal="center" vertical="center"/>
      <protection hidden="1"/>
    </xf>
    <xf numFmtId="166" fontId="0" fillId="14" borderId="10" xfId="0" applyNumberFormat="1" applyFill="1" applyBorder="1" applyAlignment="1" applyProtection="1">
      <alignment horizontal="center" vertical="center"/>
      <protection hidden="1"/>
    </xf>
    <xf numFmtId="166" fontId="0" fillId="14" borderId="11" xfId="0" applyNumberFormat="1" applyFill="1" applyBorder="1" applyAlignment="1" applyProtection="1">
      <alignment horizontal="center" vertical="center"/>
      <protection hidden="1"/>
    </xf>
    <xf numFmtId="2" fontId="0" fillId="14" borderId="9" xfId="0" applyNumberFormat="1" applyFill="1" applyBorder="1" applyAlignment="1">
      <alignment horizontal="center"/>
    </xf>
    <xf numFmtId="2" fontId="0" fillId="14" borderId="10" xfId="0" applyNumberFormat="1" applyFill="1" applyBorder="1" applyAlignment="1">
      <alignment horizontal="center"/>
    </xf>
    <xf numFmtId="2" fontId="0" fillId="14" borderId="11" xfId="0" applyNumberFormat="1" applyFill="1" applyBorder="1" applyAlignment="1">
      <alignment horizontal="center"/>
    </xf>
    <xf numFmtId="0" fontId="0" fillId="6" borderId="4" xfId="0" applyFill="1" applyBorder="1" applyAlignment="1" applyProtection="1">
      <alignment horizontal="right" vertical="center"/>
      <protection locked="0"/>
    </xf>
    <xf numFmtId="0" fontId="0" fillId="6" borderId="5" xfId="0" applyFill="1" applyBorder="1" applyAlignment="1" applyProtection="1">
      <alignment horizontal="right" vertical="center"/>
      <protection locked="0"/>
    </xf>
    <xf numFmtId="168" fontId="0" fillId="14" borderId="9" xfId="0" applyNumberFormat="1" applyFill="1" applyBorder="1" applyAlignment="1" applyProtection="1">
      <alignment horizontal="center"/>
      <protection hidden="1"/>
    </xf>
    <xf numFmtId="168" fontId="0" fillId="14" borderId="10" xfId="0" applyNumberFormat="1" applyFill="1" applyBorder="1" applyAlignment="1" applyProtection="1">
      <alignment horizontal="center"/>
      <protection hidden="1"/>
    </xf>
    <xf numFmtId="168" fontId="0" fillId="14" borderId="11" xfId="0" applyNumberFormat="1" applyFill="1" applyBorder="1" applyAlignment="1" applyProtection="1">
      <alignment horizontal="center"/>
      <protection hidden="1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168" fontId="0" fillId="14" borderId="9" xfId="0" applyNumberFormat="1" applyFill="1" applyBorder="1" applyAlignment="1">
      <alignment horizontal="center"/>
    </xf>
    <xf numFmtId="168" fontId="0" fillId="14" borderId="10" xfId="0" applyNumberFormat="1" applyFill="1" applyBorder="1" applyAlignment="1">
      <alignment horizontal="center"/>
    </xf>
    <xf numFmtId="168" fontId="0" fillId="14" borderId="11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right"/>
      <protection hidden="1"/>
    </xf>
    <xf numFmtId="0" fontId="0" fillId="2" borderId="5" xfId="0" applyFill="1" applyBorder="1" applyAlignment="1" applyProtection="1">
      <alignment horizontal="right"/>
      <protection hidden="1"/>
    </xf>
    <xf numFmtId="3" fontId="0" fillId="14" borderId="9" xfId="0" applyNumberFormat="1" applyFill="1" applyBorder="1" applyAlignment="1" applyProtection="1">
      <alignment horizontal="center"/>
      <protection hidden="1"/>
    </xf>
    <xf numFmtId="3" fontId="0" fillId="14" borderId="10" xfId="0" applyNumberFormat="1" applyFill="1" applyBorder="1" applyAlignment="1" applyProtection="1">
      <alignment horizontal="center"/>
      <protection hidden="1"/>
    </xf>
    <xf numFmtId="3" fontId="0" fillId="14" borderId="11" xfId="0" applyNumberFormat="1" applyFill="1" applyBorder="1" applyAlignment="1" applyProtection="1">
      <alignment horizontal="center"/>
      <protection hidden="1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/>
      <protection hidden="1"/>
    </xf>
    <xf numFmtId="0" fontId="14" fillId="9" borderId="2" xfId="0" applyFont="1" applyFill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2" fillId="8" borderId="21" xfId="0" applyFont="1" applyFill="1" applyBorder="1" applyAlignment="1" applyProtection="1">
      <alignment horizontal="center" vertical="center"/>
      <protection locked="0"/>
    </xf>
    <xf numFmtId="0" fontId="7" fillId="8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6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7" fillId="11" borderId="6" xfId="0" applyFont="1" applyFill="1" applyBorder="1" applyAlignment="1" applyProtection="1">
      <alignment horizontal="center" vertical="center" wrapText="1"/>
      <protection locked="0"/>
    </xf>
    <xf numFmtId="0" fontId="7" fillId="11" borderId="8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 wrapText="1"/>
      <protection locked="0"/>
    </xf>
    <xf numFmtId="0" fontId="7" fillId="11" borderId="28" xfId="0" applyFont="1" applyFill="1" applyBorder="1" applyAlignment="1" applyProtection="1">
      <alignment horizontal="center" vertical="center" wrapText="1"/>
      <protection locked="0"/>
    </xf>
    <xf numFmtId="2" fontId="6" fillId="6" borderId="5" xfId="0" applyNumberFormat="1" applyFont="1" applyFill="1" applyBorder="1" applyAlignment="1" applyProtection="1">
      <alignment horizontal="right" vertical="center" wrapText="1"/>
      <protection locked="0"/>
    </xf>
    <xf numFmtId="5" fontId="7" fillId="2" borderId="16" xfId="0" applyNumberFormat="1" applyFont="1" applyFill="1" applyBorder="1" applyAlignment="1" applyProtection="1">
      <alignment horizontal="center" vertical="center"/>
      <protection hidden="1"/>
    </xf>
    <xf numFmtId="5" fontId="7" fillId="2" borderId="19" xfId="0" applyNumberFormat="1" applyFont="1" applyFill="1" applyBorder="1" applyAlignment="1" applyProtection="1">
      <alignment horizontal="center" vertical="center"/>
      <protection hidden="1"/>
    </xf>
    <xf numFmtId="2" fontId="7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18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2" fontId="6" fillId="6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20" fillId="6" borderId="0" xfId="0" applyFont="1" applyFill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center"/>
      <protection hidden="1"/>
    </xf>
  </cellXfs>
  <cellStyles count="89">
    <cellStyle name="Currency" xfId="1" builtinId="4"/>
    <cellStyle name="Currency 2" xfId="3" xr:uid="{00000000-0005-0000-0000-000001000000}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Normal" xfId="0" builtinId="0"/>
    <cellStyle name="Normal 2" xfId="2" xr:uid="{00000000-0005-0000-0000-000058000000}"/>
  </cellStyles>
  <dxfs count="4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PieGraph!$A$1</c:f>
              <c:strCache>
                <c:ptCount val="1"/>
                <c:pt idx="0">
                  <c:v> 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PieGraph!$A$2:$A$8</c:f>
              <c:strCache>
                <c:ptCount val="7"/>
                <c:pt idx="0">
                  <c:v>Lighting</c:v>
                </c:pt>
                <c:pt idx="1">
                  <c:v>Heating</c:v>
                </c:pt>
                <c:pt idx="2">
                  <c:v>Cooling</c:v>
                </c:pt>
                <c:pt idx="3">
                  <c:v>Refrigeration</c:v>
                </c:pt>
                <c:pt idx="4">
                  <c:v>Appliances</c:v>
                </c:pt>
                <c:pt idx="5">
                  <c:v>Kitchen</c:v>
                </c:pt>
                <c:pt idx="6">
                  <c:v>Hot Water</c:v>
                </c:pt>
              </c:strCache>
            </c:strRef>
          </c:cat>
          <c:val>
            <c:numRef>
              <c:f>PieGraph!$B$2:$B$8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6-2144-983B-B5BABD9D5FB4}"/>
            </c:ext>
          </c:extLst>
        </c:ser>
        <c:ser>
          <c:idx val="1"/>
          <c:order val="1"/>
          <c:tx>
            <c:strRef>
              <c:f>PieGraph!$B$1</c:f>
              <c:strCache>
                <c:ptCount val="1"/>
                <c:pt idx="0">
                  <c:v>Total Annual kWh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PieGraph!$A$2:$A$8</c:f>
              <c:strCache>
                <c:ptCount val="7"/>
                <c:pt idx="0">
                  <c:v>Lighting</c:v>
                </c:pt>
                <c:pt idx="1">
                  <c:v>Heating</c:v>
                </c:pt>
                <c:pt idx="2">
                  <c:v>Cooling</c:v>
                </c:pt>
                <c:pt idx="3">
                  <c:v>Refrigeration</c:v>
                </c:pt>
                <c:pt idx="4">
                  <c:v>Appliances</c:v>
                </c:pt>
                <c:pt idx="5">
                  <c:v>Kitchen</c:v>
                </c:pt>
                <c:pt idx="6">
                  <c:v>Hot Water</c:v>
                </c:pt>
              </c:strCache>
            </c:strRef>
          </c:cat>
          <c:val>
            <c:numRef>
              <c:f>PieGraph!$B$2:$B$8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6-2144-983B-B5BABD9D5F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25400</xdr:rowOff>
    </xdr:from>
    <xdr:to>
      <xdr:col>13</xdr:col>
      <xdr:colOff>609600</xdr:colOff>
      <xdr:row>19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urray/Desktop/Completed%20Audit%20Tools/Copy%20of%20MEFL%20EnergyData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Sheet1"/>
    </sheetNames>
    <sheetDataSet>
      <sheetData sheetId="0">
        <row r="2">
          <cell r="A2" t="str">
            <v>BUSINESS ENERGY AUDIT TOOL</v>
          </cell>
        </row>
        <row r="3">
          <cell r="A3" t="str">
            <v xml:space="preserve">ENERGY ANALYSIS DATASHEET </v>
          </cell>
        </row>
        <row r="4">
          <cell r="A4" t="str">
            <v>Enter data in cells shaded blue. Cells shaded light yellow have calculated formulas, do not enter over these cells</v>
          </cell>
        </row>
        <row r="5">
          <cell r="A5" t="str">
            <v>Electricity Tariff:</v>
          </cell>
          <cell r="C5" t="str">
            <v>Enter D, E1, E2 etc</v>
          </cell>
        </row>
        <row r="6">
          <cell r="A6" t="str">
            <v>Business Name:</v>
          </cell>
          <cell r="C6" t="str">
            <v>Enter Business Name</v>
          </cell>
        </row>
        <row r="7">
          <cell r="A7" t="str">
            <v>Tariff ($) - Peak</v>
          </cell>
          <cell r="B7">
            <v>0</v>
          </cell>
          <cell r="D7" t="str">
            <v>Enter cents/kWh</v>
          </cell>
        </row>
        <row r="8">
          <cell r="A8" t="str">
            <v>Tariff ($) - Off-peak</v>
          </cell>
          <cell r="B8">
            <v>0</v>
          </cell>
          <cell r="D8" t="str">
            <v>Enter cents/kWh</v>
          </cell>
        </row>
        <row r="9">
          <cell r="A9" t="str">
            <v>Total bill minus supply charge ($)</v>
          </cell>
          <cell r="C9" t="str">
            <v>Supply charge</v>
          </cell>
          <cell r="E9" t="str">
            <v>per year</v>
          </cell>
        </row>
        <row r="10">
          <cell r="A10" t="str">
            <v>Days per week (peak)</v>
          </cell>
        </row>
        <row r="11">
          <cell r="A11" t="str">
            <v>Days per week (off peak)</v>
          </cell>
          <cell r="C11" t="str">
            <v>If the business is on tariff D then they will be paying off-peak rates for both Saturday and Sunday</v>
          </cell>
        </row>
        <row r="12">
          <cell r="A12" t="str">
            <v>Days per year (peak)</v>
          </cell>
          <cell r="B12">
            <v>0</v>
          </cell>
          <cell r="C12" t="str">
            <v xml:space="preserve"> </v>
          </cell>
        </row>
        <row r="13">
          <cell r="A13" t="str">
            <v>Days per year (OP)</v>
          </cell>
          <cell r="B13">
            <v>0</v>
          </cell>
          <cell r="C13" t="str">
            <v xml:space="preserve"> </v>
          </cell>
        </row>
        <row r="14">
          <cell r="A14" t="str">
            <v>Days open per year</v>
          </cell>
          <cell r="B14">
            <v>0</v>
          </cell>
        </row>
        <row r="15">
          <cell r="A15" t="str">
            <v>Heating days (peak)</v>
          </cell>
          <cell r="B15">
            <v>0</v>
          </cell>
          <cell r="C15" t="str">
            <v>(Off Peak)</v>
          </cell>
          <cell r="D15">
            <v>0</v>
          </cell>
          <cell r="E15" t="str">
            <v>Total heating</v>
          </cell>
          <cell r="F15">
            <v>0</v>
          </cell>
        </row>
        <row r="16">
          <cell r="A16" t="str">
            <v>Cooling days (peak)</v>
          </cell>
          <cell r="B16">
            <v>0</v>
          </cell>
          <cell r="C16" t="str">
            <v>(Off Peak)</v>
          </cell>
          <cell r="D16">
            <v>0</v>
          </cell>
          <cell r="E16" t="str">
            <v>Total cooling</v>
          </cell>
          <cell r="F16">
            <v>0</v>
          </cell>
        </row>
        <row r="17">
          <cell r="C17" t="str">
            <v>Annual GHG emissions (tonnes CO2-e)</v>
          </cell>
        </row>
        <row r="18">
          <cell r="A18" t="str">
            <v>Energy use per year</v>
          </cell>
          <cell r="C18" t="str">
            <v>kWh</v>
          </cell>
          <cell r="D18">
            <v>0</v>
          </cell>
          <cell r="E18" t="str">
            <v>No. Working Hours</v>
          </cell>
          <cell r="F18" t="str">
            <v>Peak</v>
          </cell>
        </row>
        <row r="19">
          <cell r="A19" t="str">
            <v>Hours of operaton per week</v>
          </cell>
          <cell r="B19">
            <v>0</v>
          </cell>
          <cell r="C19" t="str">
            <v>hours</v>
          </cell>
          <cell r="D19" t="str">
            <v>Equivalent cars on the road p.a.</v>
          </cell>
          <cell r="E19" t="str">
            <v>M</v>
          </cell>
        </row>
        <row r="20">
          <cell r="A20" t="str">
            <v>Hours of operaton per year</v>
          </cell>
          <cell r="B20">
            <v>0</v>
          </cell>
          <cell r="C20" t="str">
            <v>hours</v>
          </cell>
          <cell r="D20">
            <v>0</v>
          </cell>
          <cell r="E20" t="str">
            <v>T</v>
          </cell>
        </row>
        <row r="21">
          <cell r="A21" t="str">
            <v>Area</v>
          </cell>
          <cell r="C21" t="str">
            <v>sq metre</v>
          </cell>
          <cell r="E21" t="str">
            <v>W</v>
          </cell>
        </row>
        <row r="22">
          <cell r="A22" t="str">
            <v>kWh/m2/yr</v>
          </cell>
          <cell r="B22" t="e">
            <v>#DIV/0!</v>
          </cell>
          <cell r="E22" t="str">
            <v>TH</v>
          </cell>
        </row>
        <row r="23">
          <cell r="A23" t="str">
            <v>MJ/m2/yr</v>
          </cell>
          <cell r="B23" t="e">
            <v>#DIV/0!</v>
          </cell>
          <cell r="E23" t="str">
            <v>F</v>
          </cell>
        </row>
        <row r="24">
          <cell r="E24" t="str">
            <v>S</v>
          </cell>
        </row>
        <row r="25">
          <cell r="A25" t="str">
            <v>For normalised 2500 hrs</v>
          </cell>
          <cell r="B25" t="e">
            <v>#DIV/0!</v>
          </cell>
          <cell r="E25" t="str">
            <v>SUN</v>
          </cell>
        </row>
        <row r="26">
          <cell r="F26">
            <v>0</v>
          </cell>
        </row>
        <row r="27">
          <cell r="A27" t="str">
            <v>LIGHTING</v>
          </cell>
        </row>
        <row r="28">
          <cell r="A28" t="str">
            <v>TYPE</v>
          </cell>
          <cell r="B28" t="str">
            <v>kW</v>
          </cell>
          <cell r="C28" t="str">
            <v>NUMBER</v>
          </cell>
          <cell r="D28" t="str">
            <v>Hours/day</v>
          </cell>
          <cell r="E28" t="str">
            <v>kWh/day</v>
          </cell>
          <cell r="F28" t="str">
            <v>%Peak</v>
          </cell>
        </row>
        <row r="29">
          <cell r="A29" t="str">
            <v>18W fluorescents</v>
          </cell>
          <cell r="B29">
            <v>2.5000000000000001E-2</v>
          </cell>
          <cell r="E29">
            <v>0</v>
          </cell>
        </row>
        <row r="30">
          <cell r="A30" t="str">
            <v>36W fluorescents</v>
          </cell>
          <cell r="B30">
            <v>4.4999999999999998E-2</v>
          </cell>
          <cell r="E30">
            <v>0</v>
          </cell>
        </row>
        <row r="31">
          <cell r="A31" t="str">
            <v>Incandescent lights 60W</v>
          </cell>
          <cell r="B31">
            <v>0.06</v>
          </cell>
          <cell r="E31">
            <v>0</v>
          </cell>
        </row>
        <row r="32">
          <cell r="A32" t="str">
            <v>Halogen downlights (50W + transformer)</v>
          </cell>
          <cell r="B32">
            <v>0.06</v>
          </cell>
          <cell r="E32">
            <v>0</v>
          </cell>
        </row>
        <row r="33">
          <cell r="A33" t="str">
            <v>Compact fluorescents</v>
          </cell>
          <cell r="B33">
            <v>0.02</v>
          </cell>
          <cell r="E33">
            <v>0</v>
          </cell>
        </row>
        <row r="34">
          <cell r="A34" t="str">
            <v>Outdoor floodlights (150W)</v>
          </cell>
          <cell r="B34">
            <v>0.15</v>
          </cell>
          <cell r="E34">
            <v>0</v>
          </cell>
        </row>
        <row r="35">
          <cell r="A35" t="str">
            <v>High intensity discharge lights - high pressure sodium - metal halide etc (400W)</v>
          </cell>
          <cell r="B35">
            <v>0.4</v>
          </cell>
          <cell r="E35">
            <v>0</v>
          </cell>
        </row>
        <row r="36">
          <cell r="A36" t="str">
            <v>Extra lighting types</v>
          </cell>
          <cell r="E36">
            <v>0</v>
          </cell>
        </row>
        <row r="37">
          <cell r="A37" t="str">
            <v>Extra lighting types</v>
          </cell>
          <cell r="E37">
            <v>0</v>
          </cell>
        </row>
        <row r="38">
          <cell r="F38" t="str">
            <v>Sub Total Lighting</v>
          </cell>
        </row>
        <row r="40">
          <cell r="A40" t="str">
            <v>COOKING EQUIPMENT</v>
          </cell>
        </row>
        <row r="41">
          <cell r="A41" t="str">
            <v>TYPE</v>
          </cell>
          <cell r="B41" t="str">
            <v>kW</v>
          </cell>
          <cell r="C41" t="str">
            <v>NUMBER</v>
          </cell>
          <cell r="D41" t="str">
            <v>Hours/day</v>
          </cell>
          <cell r="E41" t="str">
            <v>Estimated Cycle Time %</v>
          </cell>
          <cell r="F41" t="str">
            <v>kWh/day</v>
          </cell>
        </row>
        <row r="42">
          <cell r="A42" t="str">
            <v>Bain maree (8 bays)</v>
          </cell>
          <cell r="B42">
            <v>2</v>
          </cell>
          <cell r="E42">
            <v>30</v>
          </cell>
          <cell r="F42">
            <v>0</v>
          </cell>
        </row>
        <row r="43">
          <cell r="A43" t="str">
            <v>Large Rangehood Fan system - 4 fans</v>
          </cell>
          <cell r="B43">
            <v>1</v>
          </cell>
          <cell r="E43">
            <v>30</v>
          </cell>
          <cell r="F43">
            <v>0</v>
          </cell>
        </row>
        <row r="44">
          <cell r="A44" t="str">
            <v xml:space="preserve">Microwave </v>
          </cell>
          <cell r="B44">
            <v>0.15</v>
          </cell>
          <cell r="E44">
            <v>100</v>
          </cell>
          <cell r="F44">
            <v>0</v>
          </cell>
        </row>
        <row r="45">
          <cell r="A45" t="str">
            <v>Dishwasher (domestic size hot water)</v>
          </cell>
          <cell r="B45">
            <v>1.6</v>
          </cell>
          <cell r="F45">
            <v>0</v>
          </cell>
        </row>
        <row r="46">
          <cell r="A46" t="str">
            <v>Industrial Size Dishwasher</v>
          </cell>
          <cell r="B46">
            <v>6</v>
          </cell>
          <cell r="F46">
            <v>0</v>
          </cell>
        </row>
        <row r="47">
          <cell r="A47" t="str">
            <v>Stovetop (1 burner)</v>
          </cell>
          <cell r="B47">
            <v>2</v>
          </cell>
          <cell r="E47">
            <v>100</v>
          </cell>
          <cell r="F47">
            <v>0</v>
          </cell>
        </row>
        <row r="48">
          <cell r="A48" t="str">
            <v>Kettle</v>
          </cell>
          <cell r="B48">
            <v>1.5</v>
          </cell>
          <cell r="E48">
            <v>100</v>
          </cell>
          <cell r="F48">
            <v>0</v>
          </cell>
        </row>
        <row r="49">
          <cell r="A49" t="str">
            <v>Focaccia toaster</v>
          </cell>
          <cell r="B49">
            <v>1.2</v>
          </cell>
          <cell r="E49">
            <v>100</v>
          </cell>
          <cell r="F49">
            <v>0</v>
          </cell>
        </row>
        <row r="50">
          <cell r="A50" t="str">
            <v>Small Toaster</v>
          </cell>
          <cell r="B50">
            <v>0.6</v>
          </cell>
          <cell r="E50">
            <v>100</v>
          </cell>
          <cell r="F50">
            <v>0</v>
          </cell>
        </row>
        <row r="51">
          <cell r="A51" t="str">
            <v>Benchtop Juicer/Blender</v>
          </cell>
          <cell r="B51">
            <v>0.05</v>
          </cell>
          <cell r="E51">
            <v>100</v>
          </cell>
          <cell r="F51">
            <v>0</v>
          </cell>
        </row>
        <row r="52">
          <cell r="A52" t="str">
            <v>Cappucino Machine</v>
          </cell>
          <cell r="F52">
            <v>0</v>
          </cell>
        </row>
        <row r="53">
          <cell r="F53" t="str">
            <v>Subtotal Cooking Equipment</v>
          </cell>
        </row>
        <row r="55">
          <cell r="A55" t="str">
            <v>REFRIGERATION</v>
          </cell>
        </row>
        <row r="56">
          <cell r="A56" t="str">
            <v>TYPE</v>
          </cell>
          <cell r="B56" t="str">
            <v>kW</v>
          </cell>
          <cell r="C56" t="str">
            <v>NUMBER</v>
          </cell>
          <cell r="D56" t="str">
            <v>Hours/day</v>
          </cell>
          <cell r="E56" t="str">
            <v>Estimated Cycle Time %</v>
          </cell>
          <cell r="F56" t="str">
            <v>kWh/day</v>
          </cell>
        </row>
        <row r="57">
          <cell r="A57" t="str">
            <v>Refrigerator 100L (Bar fridge)</v>
          </cell>
          <cell r="B57">
            <v>0.15</v>
          </cell>
          <cell r="F57">
            <v>0</v>
          </cell>
        </row>
        <row r="58">
          <cell r="A58" t="str">
            <v>Refrigerator 250L</v>
          </cell>
          <cell r="B58">
            <v>0.17</v>
          </cell>
          <cell r="F58">
            <v>0</v>
          </cell>
        </row>
        <row r="59">
          <cell r="A59" t="str">
            <v>Refrigerator 400L</v>
          </cell>
          <cell r="B59">
            <v>0.21</v>
          </cell>
          <cell r="F59">
            <v>0</v>
          </cell>
        </row>
        <row r="60">
          <cell r="A60" t="str">
            <v>Refrigerator 500L</v>
          </cell>
          <cell r="B60">
            <v>0.25</v>
          </cell>
          <cell r="F60">
            <v>0</v>
          </cell>
        </row>
        <row r="61">
          <cell r="A61" t="str">
            <v>Freezer chest - 140L</v>
          </cell>
          <cell r="B61">
            <v>0.125</v>
          </cell>
          <cell r="D61">
            <v>24</v>
          </cell>
          <cell r="E61">
            <v>30</v>
          </cell>
          <cell r="F61">
            <v>0</v>
          </cell>
        </row>
        <row r="62">
          <cell r="A62" t="str">
            <v>Freezer chest - 200L</v>
          </cell>
          <cell r="B62">
            <v>0.16</v>
          </cell>
          <cell r="D62">
            <v>24</v>
          </cell>
          <cell r="E62">
            <v>30</v>
          </cell>
          <cell r="F62">
            <v>0</v>
          </cell>
        </row>
        <row r="63">
          <cell r="A63" t="str">
            <v>Freezer chest - 280L</v>
          </cell>
          <cell r="B63">
            <v>0.23</v>
          </cell>
          <cell r="D63">
            <v>24</v>
          </cell>
          <cell r="E63">
            <v>30</v>
          </cell>
          <cell r="F63">
            <v>0</v>
          </cell>
        </row>
        <row r="64">
          <cell r="A64" t="str">
            <v>Soft drink fridge - 1 door</v>
          </cell>
          <cell r="B64">
            <v>0.7</v>
          </cell>
          <cell r="F64">
            <v>0</v>
          </cell>
        </row>
        <row r="65">
          <cell r="A65" t="str">
            <v>Soft drink fridge - 2 door</v>
          </cell>
          <cell r="B65">
            <v>0.8</v>
          </cell>
          <cell r="E65">
            <v>30</v>
          </cell>
          <cell r="F65">
            <v>0</v>
          </cell>
        </row>
        <row r="66">
          <cell r="A66" t="str">
            <v>Soft drink fridge - 3 door</v>
          </cell>
          <cell r="B66">
            <v>1.2</v>
          </cell>
          <cell r="E66">
            <v>30</v>
          </cell>
          <cell r="F66">
            <v>0</v>
          </cell>
        </row>
        <row r="67">
          <cell r="A67" t="str">
            <v>Small Coolroom 2 x 2m</v>
          </cell>
          <cell r="B67">
            <v>0.8</v>
          </cell>
          <cell r="D67">
            <v>24</v>
          </cell>
          <cell r="E67">
            <v>30</v>
          </cell>
          <cell r="F67">
            <v>0</v>
          </cell>
        </row>
        <row r="68">
          <cell r="A68" t="str">
            <v>Coolroom 3 x 2m</v>
          </cell>
          <cell r="B68">
            <v>0.9</v>
          </cell>
          <cell r="D68">
            <v>24</v>
          </cell>
          <cell r="E68">
            <v>30</v>
          </cell>
          <cell r="F68">
            <v>0</v>
          </cell>
        </row>
        <row r="69">
          <cell r="A69" t="str">
            <v>Freezer room 3 x 2m</v>
          </cell>
          <cell r="B69">
            <v>1.5</v>
          </cell>
          <cell r="D69">
            <v>24</v>
          </cell>
          <cell r="E69">
            <v>30</v>
          </cell>
          <cell r="F69">
            <v>0</v>
          </cell>
        </row>
        <row r="70">
          <cell r="A70" t="str">
            <v xml:space="preserve">Coolroom 5 x 5m </v>
          </cell>
          <cell r="B70">
            <v>2</v>
          </cell>
          <cell r="D70">
            <v>24</v>
          </cell>
          <cell r="E70">
            <v>30</v>
          </cell>
          <cell r="F70">
            <v>0</v>
          </cell>
        </row>
        <row r="71">
          <cell r="A71" t="str">
            <v>Chilled display unit</v>
          </cell>
          <cell r="B71">
            <v>1.5</v>
          </cell>
          <cell r="E71">
            <v>30</v>
          </cell>
          <cell r="F71">
            <v>0</v>
          </cell>
        </row>
        <row r="72">
          <cell r="F72" t="str">
            <v>Subtotal Refrigeration</v>
          </cell>
        </row>
        <row r="75">
          <cell r="A75" t="str">
            <v>OFFICE EQUIPMENT</v>
          </cell>
        </row>
        <row r="76">
          <cell r="A76" t="str">
            <v>TYPE</v>
          </cell>
          <cell r="B76" t="str">
            <v>kW</v>
          </cell>
          <cell r="C76" t="str">
            <v>NUMBER</v>
          </cell>
          <cell r="D76" t="str">
            <v>Hours/day</v>
          </cell>
          <cell r="E76" t="str">
            <v>kWh/day</v>
          </cell>
          <cell r="F76" t="str">
            <v>%Peak</v>
          </cell>
        </row>
        <row r="78">
          <cell r="A78" t="str">
            <v>Computers</v>
          </cell>
          <cell r="B78">
            <v>0.13</v>
          </cell>
          <cell r="E78">
            <v>0</v>
          </cell>
        </row>
        <row r="79">
          <cell r="A79" t="str">
            <v>Laptop computer</v>
          </cell>
          <cell r="B79">
            <v>0.05</v>
          </cell>
          <cell r="E79">
            <v>0</v>
          </cell>
        </row>
        <row r="80">
          <cell r="A80" t="str">
            <v>Printers</v>
          </cell>
          <cell r="B80">
            <v>0.1</v>
          </cell>
          <cell r="E80">
            <v>0</v>
          </cell>
        </row>
        <row r="81">
          <cell r="A81" t="str">
            <v xml:space="preserve">Fax machines </v>
          </cell>
          <cell r="B81">
            <v>0.02</v>
          </cell>
          <cell r="E81">
            <v>0</v>
          </cell>
        </row>
        <row r="82">
          <cell r="A82" t="str">
            <v>Small photocopier</v>
          </cell>
          <cell r="B82">
            <v>0.04</v>
          </cell>
          <cell r="E82">
            <v>0</v>
          </cell>
        </row>
        <row r="83">
          <cell r="A83" t="str">
            <v>Large photocopier</v>
          </cell>
          <cell r="B83">
            <v>0.1</v>
          </cell>
          <cell r="E83">
            <v>0</v>
          </cell>
        </row>
        <row r="84">
          <cell r="A84" t="str">
            <v>Televisions</v>
          </cell>
          <cell r="B84">
            <v>7.0000000000000007E-2</v>
          </cell>
          <cell r="E84">
            <v>0</v>
          </cell>
        </row>
        <row r="85">
          <cell r="A85" t="str">
            <v>Videos</v>
          </cell>
          <cell r="B85">
            <v>0.01</v>
          </cell>
          <cell r="E85">
            <v>0</v>
          </cell>
        </row>
        <row r="86">
          <cell r="A86" t="str">
            <v xml:space="preserve">Stereo </v>
          </cell>
          <cell r="B86">
            <v>0.06</v>
          </cell>
          <cell r="E86">
            <v>0</v>
          </cell>
        </row>
        <row r="87">
          <cell r="F87" t="str">
            <v>Sub Total Office Equipment</v>
          </cell>
        </row>
        <row r="90">
          <cell r="A90" t="str">
            <v>COOLING</v>
          </cell>
        </row>
        <row r="91">
          <cell r="A91" t="str">
            <v>TYPE</v>
          </cell>
          <cell r="B91" t="str">
            <v>kW</v>
          </cell>
          <cell r="C91" t="str">
            <v>NUMBER</v>
          </cell>
          <cell r="D91" t="str">
            <v>Hours/day</v>
          </cell>
          <cell r="E91" t="str">
            <v>kWh/day</v>
          </cell>
          <cell r="F91" t="str">
            <v>%Peak</v>
          </cell>
        </row>
        <row r="93">
          <cell r="A93" t="str">
            <v>Portable Fans</v>
          </cell>
          <cell r="B93">
            <v>0.04</v>
          </cell>
          <cell r="E93">
            <v>0</v>
          </cell>
        </row>
        <row r="94">
          <cell r="A94" t="str">
            <v>Ceiling Fans</v>
          </cell>
          <cell r="B94">
            <v>0.06</v>
          </cell>
          <cell r="E94">
            <v>0</v>
          </cell>
        </row>
        <row r="95">
          <cell r="A95" t="str">
            <v>Reverse cycle Airconditioner (1-2 star)</v>
          </cell>
          <cell r="B95">
            <v>2.5</v>
          </cell>
          <cell r="E95">
            <v>0</v>
          </cell>
        </row>
        <row r="96">
          <cell r="A96" t="str">
            <v>Reverse cycle Airconditioner (4-6 star)</v>
          </cell>
          <cell r="B96">
            <v>1</v>
          </cell>
          <cell r="E96">
            <v>0</v>
          </cell>
        </row>
        <row r="97">
          <cell r="A97" t="str">
            <v>Ducted Evaporative</v>
          </cell>
          <cell r="B97">
            <v>0.8</v>
          </cell>
          <cell r="E97">
            <v>0</v>
          </cell>
        </row>
        <row r="98">
          <cell r="A98" t="str">
            <v>Ducted reverse cycle</v>
          </cell>
          <cell r="E98">
            <v>0</v>
          </cell>
        </row>
        <row r="99">
          <cell r="F99" t="str">
            <v>Sub Total Cooling</v>
          </cell>
        </row>
        <row r="101">
          <cell r="A101" t="str">
            <v>HEATING</v>
          </cell>
        </row>
        <row r="102">
          <cell r="A102" t="str">
            <v>TYPE</v>
          </cell>
          <cell r="B102" t="str">
            <v>kW</v>
          </cell>
          <cell r="C102" t="str">
            <v>NUMBER</v>
          </cell>
          <cell r="D102" t="str">
            <v>Hours/day</v>
          </cell>
          <cell r="E102" t="str">
            <v>kWh/day</v>
          </cell>
          <cell r="F102" t="str">
            <v>%Peak</v>
          </cell>
        </row>
        <row r="104">
          <cell r="A104" t="str">
            <v>Personal fan heaters</v>
          </cell>
          <cell r="B104">
            <v>1.2</v>
          </cell>
          <cell r="E104">
            <v>0</v>
          </cell>
        </row>
        <row r="105">
          <cell r="A105" t="str">
            <v>Personal fan heaters</v>
          </cell>
          <cell r="B105">
            <v>2.4</v>
          </cell>
          <cell r="E105">
            <v>0</v>
          </cell>
        </row>
        <row r="106">
          <cell r="A106" t="str">
            <v>Reverse Cycle heat pump/air conditioner (1-2 star)</v>
          </cell>
          <cell r="B106">
            <v>1.5</v>
          </cell>
          <cell r="E106">
            <v>0</v>
          </cell>
        </row>
        <row r="107">
          <cell r="A107" t="str">
            <v>Reverse Cycle heat pump/air conditioner (4-6 star)</v>
          </cell>
          <cell r="B107">
            <v>1</v>
          </cell>
          <cell r="E107">
            <v>0</v>
          </cell>
        </row>
        <row r="108">
          <cell r="A108" t="str">
            <v>Oil heaters</v>
          </cell>
          <cell r="B108">
            <v>1.2</v>
          </cell>
          <cell r="E108">
            <v>0</v>
          </cell>
        </row>
        <row r="109">
          <cell r="A109" t="str">
            <v>Oil heaters</v>
          </cell>
          <cell r="B109">
            <v>2.4</v>
          </cell>
          <cell r="E109">
            <v>0</v>
          </cell>
        </row>
        <row r="110">
          <cell r="A110" t="str">
            <v>Radiant heater</v>
          </cell>
          <cell r="B110">
            <v>1.2</v>
          </cell>
          <cell r="E110">
            <v>0</v>
          </cell>
        </row>
        <row r="111">
          <cell r="A111" t="str">
            <v>Radiant heater</v>
          </cell>
          <cell r="B111">
            <v>2.4</v>
          </cell>
          <cell r="E111">
            <v>0</v>
          </cell>
        </row>
        <row r="112">
          <cell r="F112" t="str">
            <v>Sub Total Heating</v>
          </cell>
        </row>
        <row r="114">
          <cell r="A114" t="str">
            <v>HOT WATER</v>
          </cell>
        </row>
        <row r="115">
          <cell r="A115" t="str">
            <v>TYPE</v>
          </cell>
          <cell r="B115" t="str">
            <v>kWh/year</v>
          </cell>
          <cell r="C115" t="str">
            <v>LITRES/DAY</v>
          </cell>
          <cell r="D115" t="str">
            <v>HRS / DAY</v>
          </cell>
          <cell r="E115" t="str">
            <v>$ / DAY</v>
          </cell>
          <cell r="F115" t="str">
            <v>$ / YEAR</v>
          </cell>
        </row>
        <row r="117">
          <cell r="A117" t="str">
            <v>Electric storage P</v>
          </cell>
          <cell r="B117" t="str">
            <v>n/a</v>
          </cell>
          <cell r="C117">
            <v>150</v>
          </cell>
          <cell r="D117" t="str">
            <v>n/a</v>
          </cell>
          <cell r="E117" t="str">
            <v>n/a</v>
          </cell>
          <cell r="F117">
            <v>0</v>
          </cell>
        </row>
        <row r="118">
          <cell r="A118" t="str">
            <v>Electric storage OP</v>
          </cell>
          <cell r="B118" t="str">
            <v>n/a</v>
          </cell>
          <cell r="C118">
            <v>150</v>
          </cell>
          <cell r="D118" t="str">
            <v>n/a</v>
          </cell>
          <cell r="E118" t="str">
            <v>n/a</v>
          </cell>
          <cell r="F118">
            <v>0</v>
          </cell>
        </row>
        <row r="119">
          <cell r="A119" t="str">
            <v xml:space="preserve">Electric continuous </v>
          </cell>
          <cell r="B119" t="str">
            <v>n/a</v>
          </cell>
          <cell r="D119" t="str">
            <v>n/a</v>
          </cell>
          <cell r="E119" t="str">
            <v>n/a</v>
          </cell>
          <cell r="F119">
            <v>0</v>
          </cell>
        </row>
        <row r="120">
          <cell r="E120" t="str">
            <v>Sub Total</v>
          </cell>
          <cell r="F120">
            <v>0</v>
          </cell>
        </row>
        <row r="123">
          <cell r="A123" t="str">
            <v>TOTAL CALCULATED COSTS</v>
          </cell>
        </row>
        <row r="124">
          <cell r="A124" t="str">
            <v xml:space="preserve">   as per energy assessment</v>
          </cell>
          <cell r="B124">
            <v>0</v>
          </cell>
          <cell r="C124" t="str">
            <v>Difference</v>
          </cell>
          <cell r="D124" t="e">
            <v>#DIV/0!</v>
          </cell>
        </row>
        <row r="125">
          <cell r="A125" t="str">
            <v xml:space="preserve">   as per billing information</v>
          </cell>
          <cell r="B125">
            <v>0</v>
          </cell>
        </row>
        <row r="127">
          <cell r="A127" t="str">
            <v>LOAD ANALYSIS</v>
          </cell>
          <cell r="B127" t="str">
            <v>based on energy assessment</v>
          </cell>
          <cell r="D127" t="str">
            <v>Percentage Energy Use</v>
          </cell>
        </row>
        <row r="128">
          <cell r="A128" t="str">
            <v>Lighting</v>
          </cell>
          <cell r="B128">
            <v>0</v>
          </cell>
          <cell r="D128" t="e">
            <v>#DIV/0!</v>
          </cell>
        </row>
        <row r="129">
          <cell r="A129" t="str">
            <v xml:space="preserve">Cooking Equipment </v>
          </cell>
          <cell r="B129">
            <v>0</v>
          </cell>
          <cell r="D129" t="e">
            <v>#DIV/0!</v>
          </cell>
        </row>
        <row r="130">
          <cell r="A130" t="str">
            <v>Refrigeration</v>
          </cell>
          <cell r="B130">
            <v>0</v>
          </cell>
          <cell r="D130" t="e">
            <v>#DIV/0!</v>
          </cell>
        </row>
        <row r="131">
          <cell r="A131" t="str">
            <v>Office Equipment</v>
          </cell>
          <cell r="B131">
            <v>0</v>
          </cell>
          <cell r="D131" t="e">
            <v>#DIV/0!</v>
          </cell>
        </row>
        <row r="132">
          <cell r="A132" t="str">
            <v>Cooling</v>
          </cell>
          <cell r="B132">
            <v>0</v>
          </cell>
          <cell r="D132" t="e">
            <v>#DIV/0!</v>
          </cell>
        </row>
        <row r="133">
          <cell r="A133" t="str">
            <v>Heating</v>
          </cell>
          <cell r="B133">
            <v>0</v>
          </cell>
          <cell r="D133" t="e">
            <v>#DIV/0!</v>
          </cell>
        </row>
        <row r="134">
          <cell r="A134" t="str">
            <v>Hot Water</v>
          </cell>
          <cell r="B134">
            <v>0</v>
          </cell>
          <cell r="D134" t="e">
            <v>#DIV/0!</v>
          </cell>
        </row>
        <row r="135">
          <cell r="A135" t="str">
            <v>Supply charge</v>
          </cell>
          <cell r="B135">
            <v>0</v>
          </cell>
          <cell r="D135" t="e">
            <v>#DIV/0!</v>
          </cell>
        </row>
        <row r="136">
          <cell r="B136">
            <v>0</v>
          </cell>
          <cell r="D136" t="e">
            <v>#DIV/0!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8" totalsRowShown="0" headerRowDxfId="3" dataDxfId="2">
  <tableColumns count="2">
    <tableColumn id="1" xr3:uid="{00000000-0010-0000-0000-000001000000}" name=" " dataDxfId="1"/>
    <tableColumn id="2" xr3:uid="{00000000-0010-0000-0000-000002000000}" name="Total Annual kWh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zoomScale="125" zoomScaleNormal="125" zoomScalePageLayoutView="125" workbookViewId="0">
      <selection activeCell="Q16" sqref="Q16:S49"/>
    </sheetView>
  </sheetViews>
  <sheetFormatPr baseColWidth="10" defaultRowHeight="16" x14ac:dyDescent="0.2"/>
  <sheetData>
    <row r="1" spans="1:19" ht="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9"/>
      <c r="O1" s="19"/>
      <c r="P1" s="19"/>
      <c r="Q1" s="19"/>
      <c r="R1" s="164"/>
      <c r="S1" s="164"/>
    </row>
    <row r="2" spans="1:19" ht="18" x14ac:dyDescent="0.2">
      <c r="A2" s="1"/>
      <c r="B2" s="45"/>
      <c r="C2" s="47" t="s">
        <v>38</v>
      </c>
      <c r="D2" s="46"/>
      <c r="E2" s="1"/>
      <c r="F2" s="47" t="s">
        <v>37</v>
      </c>
      <c r="G2" s="48"/>
      <c r="H2" s="1"/>
      <c r="I2" s="47" t="s">
        <v>41</v>
      </c>
      <c r="J2" s="52"/>
      <c r="K2" s="1"/>
      <c r="L2" s="1"/>
      <c r="M2" s="2"/>
      <c r="N2" s="19"/>
      <c r="O2" s="19"/>
      <c r="P2" s="19"/>
      <c r="Q2" s="19"/>
      <c r="R2" s="164"/>
      <c r="S2" s="164"/>
    </row>
    <row r="3" spans="1:19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9"/>
      <c r="O3" s="19"/>
      <c r="P3" s="19"/>
      <c r="Q3" s="19"/>
      <c r="R3" s="164"/>
      <c r="S3" s="164"/>
    </row>
    <row r="4" spans="1:19" ht="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9"/>
      <c r="O4" s="19"/>
      <c r="P4" s="19"/>
      <c r="Q4" s="19"/>
      <c r="R4" s="164"/>
      <c r="S4" s="164"/>
    </row>
    <row r="5" spans="1:19" x14ac:dyDescent="0.2">
      <c r="A5" s="139" t="s">
        <v>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9"/>
      <c r="O5" s="19"/>
      <c r="P5" s="19"/>
      <c r="Q5" s="19"/>
      <c r="R5" s="164"/>
      <c r="S5" s="164"/>
    </row>
    <row r="6" spans="1:19" ht="16" hidden="1" customHeight="1" x14ac:dyDescent="0.2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9"/>
      <c r="O6" s="19"/>
      <c r="P6" s="19"/>
      <c r="Q6" s="19"/>
      <c r="R6" s="164"/>
      <c r="S6" s="164"/>
    </row>
    <row r="7" spans="1:19" ht="16" hidden="1" customHeight="1" x14ac:dyDescent="0.2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9"/>
      <c r="O7" s="19"/>
      <c r="P7" s="19"/>
      <c r="Q7" s="19"/>
      <c r="R7" s="164"/>
      <c r="S7" s="164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19"/>
      <c r="R8" s="164"/>
      <c r="S8" s="164"/>
    </row>
    <row r="9" spans="1:19" x14ac:dyDescent="0.2">
      <c r="A9" s="3"/>
      <c r="B9" s="4" t="s">
        <v>25</v>
      </c>
      <c r="C9" s="145"/>
      <c r="D9" s="145"/>
      <c r="E9" s="145"/>
      <c r="F9" s="145"/>
      <c r="G9" s="145"/>
      <c r="H9" s="17"/>
      <c r="I9" s="4" t="s">
        <v>27</v>
      </c>
      <c r="J9" s="128"/>
      <c r="K9" s="129"/>
      <c r="L9" s="129"/>
      <c r="M9" s="130"/>
      <c r="N9" s="20"/>
      <c r="O9" s="19"/>
      <c r="P9" s="19"/>
      <c r="Q9" s="19"/>
      <c r="R9" s="164"/>
      <c r="S9" s="164"/>
    </row>
    <row r="10" spans="1:19" x14ac:dyDescent="0.2">
      <c r="A10" s="3"/>
      <c r="B10" s="4" t="s">
        <v>0</v>
      </c>
      <c r="C10" s="127"/>
      <c r="D10" s="127"/>
      <c r="E10" s="127"/>
      <c r="F10" s="127"/>
      <c r="G10" s="127"/>
      <c r="H10" s="17"/>
      <c r="I10" s="4" t="s">
        <v>35</v>
      </c>
      <c r="J10" s="128"/>
      <c r="K10" s="129"/>
      <c r="L10" s="129"/>
      <c r="M10" s="130"/>
      <c r="N10" s="19"/>
      <c r="O10" s="19"/>
      <c r="P10" s="19"/>
      <c r="Q10" s="19"/>
      <c r="R10" s="164"/>
      <c r="S10" s="164"/>
    </row>
    <row r="11" spans="1:19" x14ac:dyDescent="0.2">
      <c r="A11" s="3"/>
      <c r="B11" s="4" t="s">
        <v>1</v>
      </c>
      <c r="C11" s="170"/>
      <c r="D11" s="170"/>
      <c r="E11" s="170"/>
      <c r="F11" s="170"/>
      <c r="G11" s="170"/>
      <c r="H11" s="17"/>
      <c r="I11" s="17"/>
      <c r="J11" s="171"/>
      <c r="K11" s="171"/>
      <c r="L11" s="171"/>
      <c r="M11" s="171"/>
      <c r="N11" s="19"/>
      <c r="O11" s="19"/>
      <c r="P11" s="19"/>
      <c r="Q11" s="19"/>
      <c r="R11" s="164"/>
      <c r="S11" s="164"/>
    </row>
    <row r="12" spans="1:19" x14ac:dyDescent="0.2">
      <c r="A12" s="3"/>
      <c r="B12" s="16" t="s">
        <v>26</v>
      </c>
      <c r="C12" s="176"/>
      <c r="D12" s="176"/>
      <c r="E12" s="176"/>
      <c r="F12" s="176"/>
      <c r="G12" s="176"/>
      <c r="H12" s="18"/>
      <c r="I12" s="18"/>
      <c r="J12" s="17"/>
      <c r="K12" s="172"/>
      <c r="L12" s="172"/>
      <c r="M12" s="172"/>
      <c r="N12" s="19"/>
      <c r="O12" s="19"/>
      <c r="P12" s="19"/>
      <c r="Q12" s="19"/>
      <c r="R12" s="164"/>
      <c r="S12" s="164"/>
    </row>
    <row r="13" spans="1:19" x14ac:dyDescent="0.2">
      <c r="A13" s="3"/>
      <c r="B13" s="16" t="s">
        <v>2</v>
      </c>
      <c r="C13" s="177"/>
      <c r="D13" s="177"/>
      <c r="E13" s="177"/>
      <c r="F13" s="177"/>
      <c r="G13" s="177"/>
      <c r="H13" s="152" t="s">
        <v>59</v>
      </c>
      <c r="I13" s="153"/>
      <c r="J13" s="128"/>
      <c r="K13" s="129"/>
      <c r="L13" s="129"/>
      <c r="M13" s="130"/>
      <c r="N13" s="19"/>
      <c r="O13" s="19"/>
      <c r="P13" s="19"/>
      <c r="Q13" s="19"/>
      <c r="R13" s="164"/>
      <c r="S13" s="164"/>
    </row>
    <row r="14" spans="1:19" x14ac:dyDescent="0.2">
      <c r="A14" s="178"/>
      <c r="B14" s="178"/>
      <c r="C14" s="178"/>
      <c r="D14" s="178"/>
      <c r="E14" s="178"/>
      <c r="F14" s="178"/>
      <c r="G14" s="17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64"/>
      <c r="S14" s="164"/>
    </row>
    <row r="15" spans="1:1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9"/>
      <c r="O15" s="19"/>
      <c r="P15" s="19"/>
      <c r="Q15" s="19"/>
      <c r="R15" s="164"/>
      <c r="S15" s="164"/>
    </row>
    <row r="16" spans="1:19" x14ac:dyDescent="0.2">
      <c r="A16" s="173" t="s">
        <v>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9"/>
      <c r="O16" s="19"/>
      <c r="P16" s="19"/>
      <c r="Q16" s="163"/>
      <c r="R16" s="163"/>
      <c r="S16" s="163"/>
    </row>
    <row r="17" spans="1:19" x14ac:dyDescent="0.2">
      <c r="A17" s="175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9"/>
      <c r="O17" s="19"/>
      <c r="P17" s="19"/>
      <c r="Q17" s="163"/>
      <c r="R17" s="163"/>
      <c r="S17" s="163"/>
    </row>
    <row r="18" spans="1:19" ht="1" customHeight="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9"/>
      <c r="O18" s="19"/>
      <c r="P18" s="19"/>
      <c r="Q18" s="163"/>
      <c r="R18" s="163"/>
      <c r="S18" s="163"/>
    </row>
    <row r="19" spans="1:19" ht="15" hidden="1" customHeight="1" x14ac:dyDescent="0.2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19"/>
      <c r="O19" s="19"/>
      <c r="P19" s="19"/>
      <c r="Q19" s="163"/>
      <c r="R19" s="163"/>
      <c r="S19" s="163"/>
    </row>
    <row r="20" spans="1:19" x14ac:dyDescent="0.2">
      <c r="A20" s="6"/>
      <c r="B20" s="65" t="s">
        <v>54</v>
      </c>
      <c r="C20" s="157"/>
      <c r="D20" s="158"/>
      <c r="E20" s="159"/>
      <c r="F20" s="7"/>
      <c r="G20" s="7"/>
      <c r="H20" s="165" t="s">
        <v>29</v>
      </c>
      <c r="I20" s="166"/>
      <c r="J20" s="146">
        <v>0</v>
      </c>
      <c r="K20" s="147"/>
      <c r="L20" s="147"/>
      <c r="M20" s="148"/>
      <c r="N20" s="19"/>
      <c r="O20" s="19"/>
      <c r="P20" s="19"/>
      <c r="Q20" s="163"/>
      <c r="R20" s="163"/>
      <c r="S20" s="163"/>
    </row>
    <row r="21" spans="1:19" x14ac:dyDescent="0.2">
      <c r="A21" s="114" t="s">
        <v>55</v>
      </c>
      <c r="B21" s="115"/>
      <c r="C21" s="149">
        <v>0</v>
      </c>
      <c r="D21" s="150"/>
      <c r="E21" s="151"/>
      <c r="F21" s="7"/>
      <c r="G21" s="165" t="s">
        <v>34</v>
      </c>
      <c r="H21" s="165"/>
      <c r="I21" s="166"/>
      <c r="J21" s="167">
        <v>0</v>
      </c>
      <c r="K21" s="168"/>
      <c r="L21" s="168"/>
      <c r="M21" s="169"/>
      <c r="N21" s="19"/>
      <c r="O21" s="19"/>
      <c r="P21" s="19"/>
      <c r="Q21" s="163"/>
      <c r="R21" s="163"/>
      <c r="S21" s="163"/>
    </row>
    <row r="22" spans="1:19" x14ac:dyDescent="0.2">
      <c r="A22" s="114" t="s">
        <v>56</v>
      </c>
      <c r="B22" s="115"/>
      <c r="C22" s="160">
        <v>0</v>
      </c>
      <c r="D22" s="161"/>
      <c r="E22" s="162"/>
      <c r="F22" s="7"/>
      <c r="G22" s="7"/>
      <c r="H22" s="165" t="s">
        <v>36</v>
      </c>
      <c r="I22" s="166"/>
      <c r="J22" s="133">
        <v>0</v>
      </c>
      <c r="K22" s="134"/>
      <c r="L22" s="134"/>
      <c r="M22" s="135"/>
      <c r="N22" s="19"/>
      <c r="O22" s="19"/>
      <c r="P22" s="19"/>
      <c r="Q22" s="163"/>
      <c r="R22" s="163"/>
      <c r="S22" s="163"/>
    </row>
    <row r="23" spans="1:19" x14ac:dyDescent="0.2">
      <c r="A23" s="114" t="s">
        <v>58</v>
      </c>
      <c r="B23" s="115"/>
      <c r="C23" s="149">
        <f>J21*1.06/1000</f>
        <v>0</v>
      </c>
      <c r="D23" s="150"/>
      <c r="E23" s="151"/>
      <c r="F23" s="8"/>
      <c r="G23" s="8"/>
      <c r="H23" s="3"/>
      <c r="I23" s="64" t="s">
        <v>57</v>
      </c>
      <c r="J23" s="154">
        <f>J21*J22</f>
        <v>0</v>
      </c>
      <c r="K23" s="155"/>
      <c r="L23" s="155"/>
      <c r="M23" s="156"/>
      <c r="N23" s="19"/>
      <c r="O23" s="19"/>
      <c r="P23" s="19"/>
      <c r="Q23" s="163"/>
      <c r="R23" s="163"/>
      <c r="S23" s="163"/>
    </row>
    <row r="24" spans="1:1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9"/>
      <c r="O24" s="19"/>
      <c r="P24" s="19"/>
      <c r="Q24" s="163"/>
      <c r="R24" s="163"/>
      <c r="S24" s="163"/>
    </row>
    <row r="25" spans="1:19" x14ac:dyDescent="0.2">
      <c r="A25" s="64" t="s">
        <v>30</v>
      </c>
      <c r="B25" s="131">
        <v>41699</v>
      </c>
      <c r="C25" s="132"/>
      <c r="D25" s="131">
        <f>B25-(28)</f>
        <v>41671</v>
      </c>
      <c r="E25" s="132"/>
      <c r="F25" s="131">
        <f>D25-(28)</f>
        <v>41643</v>
      </c>
      <c r="G25" s="132"/>
      <c r="H25" s="131">
        <f>F25-(28)</f>
        <v>41615</v>
      </c>
      <c r="I25" s="132"/>
      <c r="J25" s="131">
        <f>H25-(28)</f>
        <v>41587</v>
      </c>
      <c r="K25" s="132"/>
      <c r="L25" s="100">
        <f>J25-(28)</f>
        <v>41559</v>
      </c>
      <c r="M25" s="101"/>
      <c r="N25" s="19"/>
      <c r="O25" s="19"/>
      <c r="P25" s="19"/>
      <c r="Q25" s="163"/>
      <c r="R25" s="163"/>
      <c r="S25" s="163"/>
    </row>
    <row r="26" spans="1:19" x14ac:dyDescent="0.2">
      <c r="A26" s="64" t="s">
        <v>31</v>
      </c>
      <c r="B26" s="136"/>
      <c r="C26" s="137"/>
      <c r="D26" s="113"/>
      <c r="E26" s="107"/>
      <c r="F26" s="106"/>
      <c r="G26" s="107"/>
      <c r="H26" s="138"/>
      <c r="I26" s="137"/>
      <c r="J26" s="113"/>
      <c r="K26" s="108"/>
      <c r="L26" s="122"/>
      <c r="M26" s="123"/>
      <c r="N26" s="19"/>
      <c r="O26" s="19"/>
      <c r="P26" s="19"/>
      <c r="Q26" s="163"/>
      <c r="R26" s="163"/>
      <c r="S26" s="163"/>
    </row>
    <row r="27" spans="1:19" x14ac:dyDescent="0.2">
      <c r="A27" s="64" t="s">
        <v>32</v>
      </c>
      <c r="B27" s="124"/>
      <c r="C27" s="125"/>
      <c r="D27" s="102"/>
      <c r="E27" s="103"/>
      <c r="F27" s="121"/>
      <c r="G27" s="103"/>
      <c r="H27" s="126"/>
      <c r="I27" s="125"/>
      <c r="J27" s="102"/>
      <c r="K27" s="103"/>
      <c r="L27" s="98"/>
      <c r="M27" s="99"/>
      <c r="N27" s="19"/>
      <c r="O27" s="19"/>
      <c r="P27" s="19"/>
      <c r="Q27" s="163"/>
      <c r="R27" s="163"/>
      <c r="S27" s="163"/>
    </row>
    <row r="28" spans="1:19" x14ac:dyDescent="0.2">
      <c r="A28" s="64"/>
      <c r="B28" s="25"/>
      <c r="C28" s="26"/>
      <c r="D28" s="25"/>
      <c r="E28" s="26"/>
      <c r="F28" s="25"/>
      <c r="G28" s="26"/>
      <c r="H28" s="25"/>
      <c r="I28" s="26"/>
      <c r="J28" s="27"/>
      <c r="K28" s="27"/>
      <c r="L28" s="27"/>
      <c r="M28" s="27"/>
      <c r="N28" s="19"/>
      <c r="O28" s="19"/>
      <c r="P28" s="19"/>
      <c r="Q28" s="163"/>
      <c r="R28" s="163"/>
      <c r="S28" s="163"/>
    </row>
    <row r="29" spans="1:19" x14ac:dyDescent="0.2">
      <c r="A29" s="64" t="s">
        <v>30</v>
      </c>
      <c r="B29" s="100">
        <f>L25-(28)</f>
        <v>41531</v>
      </c>
      <c r="C29" s="101"/>
      <c r="D29" s="100">
        <f>B29-(28)</f>
        <v>41503</v>
      </c>
      <c r="E29" s="101"/>
      <c r="F29" s="100">
        <f>D29-(28)</f>
        <v>41475</v>
      </c>
      <c r="G29" s="101"/>
      <c r="H29" s="131">
        <f>F29-(28)</f>
        <v>41447</v>
      </c>
      <c r="I29" s="132"/>
      <c r="J29" s="131">
        <f>H29-(28)</f>
        <v>41419</v>
      </c>
      <c r="K29" s="132"/>
      <c r="L29" s="100">
        <f>J29-(28)</f>
        <v>41391</v>
      </c>
      <c r="M29" s="101"/>
      <c r="N29" s="19"/>
      <c r="O29" s="19"/>
      <c r="P29" s="19"/>
      <c r="Q29" s="163"/>
      <c r="R29" s="163"/>
      <c r="S29" s="163"/>
    </row>
    <row r="30" spans="1:19" x14ac:dyDescent="0.2">
      <c r="A30" s="64" t="s">
        <v>31</v>
      </c>
      <c r="B30" s="104"/>
      <c r="C30" s="105"/>
      <c r="D30" s="104"/>
      <c r="E30" s="105"/>
      <c r="F30" s="104"/>
      <c r="G30" s="105"/>
      <c r="H30" s="106"/>
      <c r="I30" s="107"/>
      <c r="J30" s="106"/>
      <c r="K30" s="108"/>
      <c r="L30" s="122"/>
      <c r="M30" s="123"/>
      <c r="N30" s="19"/>
      <c r="O30" s="19"/>
      <c r="P30" s="19"/>
      <c r="Q30" s="163"/>
      <c r="R30" s="163"/>
      <c r="S30" s="163"/>
    </row>
    <row r="31" spans="1:19" x14ac:dyDescent="0.2">
      <c r="A31" s="64" t="s">
        <v>32</v>
      </c>
      <c r="B31" s="121"/>
      <c r="C31" s="103"/>
      <c r="D31" s="121"/>
      <c r="E31" s="103"/>
      <c r="F31" s="121"/>
      <c r="G31" s="103"/>
      <c r="H31" s="121"/>
      <c r="I31" s="103"/>
      <c r="J31" s="121"/>
      <c r="K31" s="103"/>
      <c r="L31" s="98"/>
      <c r="M31" s="99"/>
      <c r="N31" s="19"/>
      <c r="O31" s="19"/>
      <c r="P31" s="19"/>
      <c r="Q31" s="163"/>
      <c r="R31" s="163"/>
      <c r="S31" s="163"/>
    </row>
    <row r="32" spans="1:19" x14ac:dyDescent="0.2">
      <c r="A32" s="3"/>
      <c r="B32" s="9"/>
      <c r="C32" s="10"/>
      <c r="D32" s="9"/>
      <c r="E32" s="10"/>
      <c r="F32" s="9"/>
      <c r="G32" s="10"/>
      <c r="H32" s="9"/>
      <c r="I32" s="10"/>
      <c r="J32" s="2"/>
      <c r="K32" s="2"/>
      <c r="L32" s="2"/>
      <c r="M32" s="2"/>
      <c r="N32" s="19"/>
      <c r="O32" s="19"/>
      <c r="P32" s="19"/>
      <c r="Q32" s="163"/>
      <c r="R32" s="163"/>
      <c r="S32" s="163"/>
    </row>
    <row r="33" spans="1:19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9"/>
      <c r="O33" s="19"/>
      <c r="P33" s="19"/>
      <c r="Q33" s="163"/>
      <c r="R33" s="163"/>
      <c r="S33" s="163"/>
    </row>
    <row r="34" spans="1:19" x14ac:dyDescent="0.2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9"/>
      <c r="O34" s="19"/>
      <c r="P34" s="19"/>
      <c r="Q34" s="163"/>
      <c r="R34" s="163"/>
      <c r="S34" s="163"/>
    </row>
    <row r="35" spans="1:19" x14ac:dyDescent="0.2">
      <c r="A35" s="209" t="s">
        <v>150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9"/>
      <c r="O35" s="19"/>
      <c r="P35" s="19"/>
      <c r="Q35" s="163"/>
      <c r="R35" s="163"/>
      <c r="S35" s="163"/>
    </row>
    <row r="36" spans="1:19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9"/>
      <c r="O36" s="19"/>
      <c r="P36" s="19"/>
      <c r="Q36" s="163"/>
      <c r="R36" s="163"/>
      <c r="S36" s="163"/>
    </row>
    <row r="37" spans="1:19" x14ac:dyDescent="0.2">
      <c r="A37" s="22"/>
      <c r="B37" s="23"/>
      <c r="C37" s="110"/>
      <c r="D37" s="110"/>
      <c r="E37" s="110"/>
      <c r="F37" s="110"/>
      <c r="G37" s="110"/>
      <c r="H37" s="23"/>
      <c r="I37" s="23"/>
      <c r="J37" s="111"/>
      <c r="K37" s="111"/>
      <c r="L37" s="111"/>
      <c r="M37" s="111"/>
      <c r="N37" s="19"/>
      <c r="O37" s="19"/>
      <c r="P37" s="19"/>
      <c r="Q37" s="163"/>
      <c r="R37" s="163"/>
      <c r="S37" s="163"/>
    </row>
    <row r="38" spans="1:19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9"/>
      <c r="O38" s="19"/>
      <c r="P38" s="19"/>
      <c r="Q38" s="163"/>
      <c r="R38" s="163"/>
      <c r="S38" s="163"/>
    </row>
    <row r="39" spans="1:19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9"/>
      <c r="O39" s="19"/>
      <c r="P39" s="19"/>
      <c r="Q39" s="163"/>
      <c r="R39" s="163"/>
      <c r="S39" s="163"/>
    </row>
    <row r="40" spans="1:19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9"/>
      <c r="O40" s="19"/>
      <c r="P40" s="19"/>
      <c r="Q40" s="163"/>
      <c r="R40" s="163"/>
      <c r="S40" s="163"/>
    </row>
    <row r="41" spans="1:19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9"/>
      <c r="O41" s="19"/>
      <c r="P41" s="19"/>
      <c r="Q41" s="163"/>
      <c r="R41" s="163"/>
      <c r="S41" s="163"/>
    </row>
    <row r="42" spans="1:1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9"/>
      <c r="O42" s="19"/>
      <c r="P42" s="19"/>
      <c r="Q42" s="163"/>
      <c r="R42" s="163"/>
      <c r="S42" s="163"/>
    </row>
    <row r="43" spans="1:19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63"/>
      <c r="R43" s="163"/>
      <c r="S43" s="163"/>
    </row>
    <row r="44" spans="1:19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63"/>
      <c r="R44" s="163"/>
      <c r="S44" s="163"/>
    </row>
    <row r="45" spans="1:19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63"/>
      <c r="R45" s="163"/>
      <c r="S45" s="163"/>
    </row>
    <row r="46" spans="1:19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63"/>
      <c r="R46" s="163"/>
      <c r="S46" s="163"/>
    </row>
    <row r="47" spans="1:19" x14ac:dyDescent="0.2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3"/>
      <c r="R47" s="163"/>
      <c r="S47" s="163"/>
    </row>
    <row r="48" spans="1:19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3"/>
      <c r="R48" s="163"/>
      <c r="S48" s="163"/>
    </row>
    <row r="49" spans="1:19" x14ac:dyDescent="0.2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3"/>
      <c r="R49" s="163"/>
      <c r="S49" s="163"/>
    </row>
    <row r="50" spans="1:19" x14ac:dyDescent="0.2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</sheetData>
  <mergeCells count="79">
    <mergeCell ref="Q16:S49"/>
    <mergeCell ref="R1:S15"/>
    <mergeCell ref="A47:P50"/>
    <mergeCell ref="H20:I20"/>
    <mergeCell ref="H22:I22"/>
    <mergeCell ref="G21:I21"/>
    <mergeCell ref="J21:M21"/>
    <mergeCell ref="C11:G11"/>
    <mergeCell ref="J11:M11"/>
    <mergeCell ref="K12:M12"/>
    <mergeCell ref="A16:M16"/>
    <mergeCell ref="A17:M17"/>
    <mergeCell ref="A18:M18"/>
    <mergeCell ref="C12:G12"/>
    <mergeCell ref="C13:G13"/>
    <mergeCell ref="A14:G14"/>
    <mergeCell ref="J20:M20"/>
    <mergeCell ref="A23:B23"/>
    <mergeCell ref="C23:E23"/>
    <mergeCell ref="J13:M13"/>
    <mergeCell ref="H13:I13"/>
    <mergeCell ref="J23:M23"/>
    <mergeCell ref="C20:E20"/>
    <mergeCell ref="C21:E21"/>
    <mergeCell ref="C22:E22"/>
    <mergeCell ref="A21:B21"/>
    <mergeCell ref="A5:M5"/>
    <mergeCell ref="A6:M6"/>
    <mergeCell ref="A7:M7"/>
    <mergeCell ref="C9:G9"/>
    <mergeCell ref="J9:M9"/>
    <mergeCell ref="C10:G10"/>
    <mergeCell ref="J10:M10"/>
    <mergeCell ref="H29:I29"/>
    <mergeCell ref="J29:K29"/>
    <mergeCell ref="L26:M26"/>
    <mergeCell ref="J22:M22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A22:B22"/>
    <mergeCell ref="A33:M33"/>
    <mergeCell ref="A34:M34"/>
    <mergeCell ref="B31:C31"/>
    <mergeCell ref="D31:E31"/>
    <mergeCell ref="F31:G31"/>
    <mergeCell ref="H31:I31"/>
    <mergeCell ref="J31:K31"/>
    <mergeCell ref="L31:M31"/>
    <mergeCell ref="L30:M30"/>
    <mergeCell ref="L29:M29"/>
    <mergeCell ref="B27:C27"/>
    <mergeCell ref="D27:E27"/>
    <mergeCell ref="F27:G27"/>
    <mergeCell ref="H27:I27"/>
    <mergeCell ref="A40:M40"/>
    <mergeCell ref="A41:M41"/>
    <mergeCell ref="A35:M35"/>
    <mergeCell ref="C37:G37"/>
    <mergeCell ref="J37:M37"/>
    <mergeCell ref="A39:M39"/>
    <mergeCell ref="B30:C30"/>
    <mergeCell ref="D30:E30"/>
    <mergeCell ref="F30:G30"/>
    <mergeCell ref="H30:I30"/>
    <mergeCell ref="J30:K30"/>
    <mergeCell ref="L27:M27"/>
    <mergeCell ref="B29:C29"/>
    <mergeCell ref="D29:E29"/>
    <mergeCell ref="F29:G29"/>
    <mergeCell ref="J27:K27"/>
  </mergeCells>
  <dataValidations count="1">
    <dataValidation type="list" allowBlank="1" showInputMessage="1" showErrorMessage="1" sqref="J11:M11" xr:uid="{00000000-0002-0000-0000-000000000000}">
      <formula1>"ACT, NSW, NT, QLD, SA, TAS, VIC, WA"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="125" zoomScaleNormal="125" zoomScalePageLayoutView="125" workbookViewId="0">
      <selection activeCell="H32" sqref="H32"/>
    </sheetView>
  </sheetViews>
  <sheetFormatPr baseColWidth="10" defaultRowHeight="16" x14ac:dyDescent="0.2"/>
  <cols>
    <col min="1" max="1" width="28.83203125" customWidth="1"/>
  </cols>
  <sheetData>
    <row r="1" spans="1:14" x14ac:dyDescent="0.2">
      <c r="A1" s="196" t="s">
        <v>4</v>
      </c>
      <c r="B1" s="198" t="s">
        <v>5</v>
      </c>
      <c r="C1" s="199"/>
      <c r="D1" s="202" t="s">
        <v>6</v>
      </c>
      <c r="E1" s="202" t="s">
        <v>7</v>
      </c>
      <c r="F1" s="202" t="s">
        <v>8</v>
      </c>
      <c r="G1" s="194" t="s">
        <v>9</v>
      </c>
      <c r="H1" s="192" t="s">
        <v>10</v>
      </c>
      <c r="I1" s="21"/>
      <c r="J1" s="21"/>
      <c r="K1" s="21"/>
      <c r="L1" s="21"/>
      <c r="M1" s="21"/>
      <c r="N1" s="21"/>
    </row>
    <row r="2" spans="1:14" x14ac:dyDescent="0.2">
      <c r="A2" s="197"/>
      <c r="B2" s="200"/>
      <c r="C2" s="201"/>
      <c r="D2" s="203"/>
      <c r="E2" s="203"/>
      <c r="F2" s="203"/>
      <c r="G2" s="195"/>
      <c r="H2" s="193"/>
      <c r="I2" s="21"/>
      <c r="J2" s="21"/>
      <c r="K2" s="21"/>
      <c r="L2" s="21"/>
      <c r="M2" s="21"/>
      <c r="N2" s="21"/>
    </row>
    <row r="3" spans="1:14" x14ac:dyDescent="0.2">
      <c r="A3" s="11" t="s">
        <v>11</v>
      </c>
      <c r="B3" s="185"/>
      <c r="C3" s="186"/>
      <c r="D3" s="12">
        <v>45</v>
      </c>
      <c r="E3" s="28"/>
      <c r="F3" s="40">
        <v>6</v>
      </c>
      <c r="G3" s="43">
        <f t="shared" ref="G3:G14" si="0">$F3*$E3*($D3/1000)</f>
        <v>0</v>
      </c>
      <c r="H3" s="44">
        <f>$G3*365*Details!$J$22</f>
        <v>0</v>
      </c>
      <c r="I3" s="21"/>
      <c r="J3" s="21"/>
      <c r="K3" s="21"/>
      <c r="L3" s="21"/>
      <c r="M3" s="21"/>
      <c r="N3" s="21"/>
    </row>
    <row r="4" spans="1:14" x14ac:dyDescent="0.2">
      <c r="A4" s="11" t="s">
        <v>12</v>
      </c>
      <c r="B4" s="185"/>
      <c r="C4" s="186"/>
      <c r="D4" s="12">
        <v>60</v>
      </c>
      <c r="E4" s="28"/>
      <c r="F4" s="40">
        <v>6</v>
      </c>
      <c r="G4" s="43">
        <f t="shared" si="0"/>
        <v>0</v>
      </c>
      <c r="H4" s="44">
        <f>$G4*365*Details!$J$22</f>
        <v>0</v>
      </c>
      <c r="I4" s="21"/>
      <c r="J4" s="21"/>
      <c r="K4" s="21"/>
      <c r="L4" s="21"/>
      <c r="M4" s="21"/>
      <c r="N4" s="21"/>
    </row>
    <row r="5" spans="1:14" x14ac:dyDescent="0.2">
      <c r="A5" s="11" t="s">
        <v>13</v>
      </c>
      <c r="B5" s="185"/>
      <c r="C5" s="186"/>
      <c r="D5" s="12">
        <v>60</v>
      </c>
      <c r="E5" s="28"/>
      <c r="F5" s="40">
        <v>6</v>
      </c>
      <c r="G5" s="43">
        <f t="shared" si="0"/>
        <v>0</v>
      </c>
      <c r="H5" s="44">
        <f>$G5*365*Details!$J$22</f>
        <v>0</v>
      </c>
      <c r="I5" s="21"/>
      <c r="J5" s="21"/>
      <c r="K5" s="21"/>
      <c r="L5" s="21"/>
      <c r="M5" s="21"/>
      <c r="N5" s="21"/>
    </row>
    <row r="6" spans="1:14" x14ac:dyDescent="0.2">
      <c r="A6" s="29" t="s">
        <v>13</v>
      </c>
      <c r="B6" s="189"/>
      <c r="C6" s="190"/>
      <c r="D6" s="30">
        <v>60</v>
      </c>
      <c r="E6" s="31"/>
      <c r="F6" s="40">
        <v>6</v>
      </c>
      <c r="G6" s="43">
        <f t="shared" si="0"/>
        <v>0</v>
      </c>
      <c r="H6" s="44">
        <f>$G6*365*Details!$J$22</f>
        <v>0</v>
      </c>
      <c r="I6" s="21"/>
      <c r="J6" s="21"/>
      <c r="K6" s="21"/>
      <c r="L6" s="21"/>
      <c r="M6" s="21"/>
      <c r="N6" s="21"/>
    </row>
    <row r="7" spans="1:14" x14ac:dyDescent="0.2">
      <c r="A7" s="29" t="s">
        <v>13</v>
      </c>
      <c r="B7" s="189"/>
      <c r="C7" s="190"/>
      <c r="D7" s="30">
        <v>60</v>
      </c>
      <c r="E7" s="31"/>
      <c r="F7" s="40">
        <v>6</v>
      </c>
      <c r="G7" s="43">
        <f t="shared" si="0"/>
        <v>0</v>
      </c>
      <c r="H7" s="44">
        <f>$G7*365*Details!$J$22</f>
        <v>0</v>
      </c>
      <c r="I7" s="21"/>
      <c r="J7" s="21"/>
      <c r="K7" s="21"/>
      <c r="L7" s="21"/>
      <c r="M7" s="21"/>
      <c r="N7" s="21"/>
    </row>
    <row r="8" spans="1:14" x14ac:dyDescent="0.2">
      <c r="A8" s="11" t="s">
        <v>14</v>
      </c>
      <c r="B8" s="185"/>
      <c r="C8" s="186"/>
      <c r="D8" s="12">
        <v>11</v>
      </c>
      <c r="E8" s="28"/>
      <c r="F8" s="40">
        <v>6</v>
      </c>
      <c r="G8" s="43">
        <f t="shared" si="0"/>
        <v>0</v>
      </c>
      <c r="H8" s="44">
        <f>$G8*365*Details!$J$22</f>
        <v>0</v>
      </c>
      <c r="I8" s="21"/>
      <c r="J8" s="21"/>
      <c r="K8" s="21"/>
      <c r="L8" s="21"/>
      <c r="M8" s="21"/>
      <c r="N8" s="21"/>
    </row>
    <row r="9" spans="1:14" x14ac:dyDescent="0.2">
      <c r="A9" s="29" t="s">
        <v>33</v>
      </c>
      <c r="B9" s="189"/>
      <c r="C9" s="190"/>
      <c r="D9" s="30">
        <v>16</v>
      </c>
      <c r="E9" s="31"/>
      <c r="F9" s="40">
        <v>6</v>
      </c>
      <c r="G9" s="43">
        <f t="shared" si="0"/>
        <v>0</v>
      </c>
      <c r="H9" s="44">
        <f>$G9*365*Details!$J$22</f>
        <v>0</v>
      </c>
      <c r="I9" s="21"/>
      <c r="J9" s="21"/>
      <c r="K9" s="21"/>
      <c r="L9" s="21"/>
      <c r="M9" s="21"/>
      <c r="N9" s="21"/>
    </row>
    <row r="10" spans="1:14" x14ac:dyDescent="0.2">
      <c r="A10" s="29" t="s">
        <v>15</v>
      </c>
      <c r="B10" s="189"/>
      <c r="C10" s="190"/>
      <c r="D10" s="30">
        <v>20</v>
      </c>
      <c r="E10" s="31"/>
      <c r="F10" s="40">
        <v>6</v>
      </c>
      <c r="G10" s="43">
        <f t="shared" si="0"/>
        <v>0</v>
      </c>
      <c r="H10" s="44">
        <f>$G10*365*Details!$J$22</f>
        <v>0</v>
      </c>
      <c r="I10" s="21"/>
      <c r="J10" s="21"/>
      <c r="K10" s="21"/>
      <c r="L10" s="21"/>
      <c r="M10" s="21"/>
      <c r="N10" s="21"/>
    </row>
    <row r="11" spans="1:14" x14ac:dyDescent="0.2">
      <c r="A11" s="11" t="s">
        <v>145</v>
      </c>
      <c r="B11" s="181"/>
      <c r="C11" s="182"/>
      <c r="D11" s="13">
        <v>12</v>
      </c>
      <c r="E11" s="31"/>
      <c r="F11" s="40">
        <v>6</v>
      </c>
      <c r="G11" s="43">
        <f t="shared" si="0"/>
        <v>0</v>
      </c>
      <c r="H11" s="44">
        <f>$G11*365*Details!$J$22</f>
        <v>0</v>
      </c>
      <c r="I11" s="21"/>
      <c r="J11" s="21"/>
      <c r="K11" s="21"/>
      <c r="L11" s="21"/>
      <c r="M11" s="21"/>
      <c r="N11" s="21"/>
    </row>
    <row r="12" spans="1:14" x14ac:dyDescent="0.2">
      <c r="A12" s="38" t="s">
        <v>16</v>
      </c>
      <c r="B12" s="185"/>
      <c r="C12" s="186"/>
      <c r="D12" s="39">
        <v>0</v>
      </c>
      <c r="E12" s="31"/>
      <c r="F12" s="40">
        <v>6</v>
      </c>
      <c r="G12" s="43">
        <f t="shared" si="0"/>
        <v>0</v>
      </c>
      <c r="H12" s="44">
        <f>$G12*365*Details!$J$22</f>
        <v>0</v>
      </c>
      <c r="I12" s="21"/>
      <c r="J12" s="21"/>
      <c r="K12" s="21"/>
      <c r="L12" s="21"/>
      <c r="M12" s="21"/>
      <c r="N12" s="21"/>
    </row>
    <row r="13" spans="1:14" x14ac:dyDescent="0.2">
      <c r="A13" s="29" t="s">
        <v>16</v>
      </c>
      <c r="B13" s="187"/>
      <c r="C13" s="188"/>
      <c r="D13" s="32">
        <v>0</v>
      </c>
      <c r="E13" s="31"/>
      <c r="F13" s="40">
        <v>6</v>
      </c>
      <c r="G13" s="43">
        <f t="shared" si="0"/>
        <v>0</v>
      </c>
      <c r="H13" s="44">
        <f>$G13*365*Details!$J$22</f>
        <v>0</v>
      </c>
      <c r="I13" s="21"/>
      <c r="J13" s="21"/>
      <c r="K13" s="21"/>
      <c r="L13" s="21"/>
      <c r="M13" s="21"/>
      <c r="N13" s="21"/>
    </row>
    <row r="14" spans="1:14" ht="17" thickBot="1" x14ac:dyDescent="0.25">
      <c r="A14" s="14" t="s">
        <v>16</v>
      </c>
      <c r="B14" s="183"/>
      <c r="C14" s="184"/>
      <c r="D14" s="15">
        <v>0</v>
      </c>
      <c r="E14" s="57"/>
      <c r="F14" s="41">
        <v>6</v>
      </c>
      <c r="G14" s="58">
        <f t="shared" si="0"/>
        <v>0</v>
      </c>
      <c r="H14" s="59">
        <f>$G14*365*Details!$J$22</f>
        <v>0</v>
      </c>
      <c r="I14" s="21"/>
      <c r="J14" s="21"/>
      <c r="K14" s="21"/>
      <c r="L14" s="21"/>
      <c r="M14" s="21"/>
      <c r="N14" s="21"/>
    </row>
    <row r="15" spans="1:14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">
      <c r="A16" s="33"/>
      <c r="B16" s="180"/>
      <c r="C16" s="180"/>
      <c r="D16" s="34"/>
      <c r="E16" s="179" t="s">
        <v>80</v>
      </c>
      <c r="F16" s="191"/>
      <c r="G16" s="43">
        <f>SUM(G3:G14)</f>
        <v>0</v>
      </c>
      <c r="H16" s="49">
        <f>SUM(H3:H14)/365</f>
        <v>0</v>
      </c>
      <c r="I16" s="19"/>
      <c r="J16" s="19"/>
      <c r="K16" s="19"/>
      <c r="L16" s="19"/>
      <c r="M16" s="19"/>
      <c r="N16" s="19"/>
    </row>
    <row r="17" spans="1:14" x14ac:dyDescent="0.2">
      <c r="A17" s="33"/>
      <c r="B17" s="180"/>
      <c r="C17" s="180"/>
      <c r="D17" s="34"/>
      <c r="E17" s="179" t="s">
        <v>81</v>
      </c>
      <c r="F17" s="179"/>
      <c r="G17" s="43">
        <f>G16*365</f>
        <v>0</v>
      </c>
      <c r="H17" s="49">
        <f>SUM(H3:H14)</f>
        <v>0</v>
      </c>
      <c r="I17" s="19"/>
      <c r="J17" s="19"/>
      <c r="K17" s="19"/>
      <c r="L17" s="19"/>
      <c r="M17" s="19"/>
      <c r="N17" s="19"/>
    </row>
    <row r="18" spans="1:14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33"/>
      <c r="B19" s="180"/>
      <c r="C19" s="180"/>
      <c r="D19" s="34"/>
      <c r="E19" s="34"/>
      <c r="F19" s="35"/>
      <c r="G19" s="36"/>
      <c r="H19" s="37"/>
      <c r="I19" s="19"/>
      <c r="J19" s="19"/>
      <c r="K19" s="19"/>
      <c r="L19" s="19"/>
      <c r="M19" s="19"/>
      <c r="N19" s="19"/>
    </row>
    <row r="20" spans="1:14" x14ac:dyDescent="0.2">
      <c r="A20" s="33"/>
      <c r="B20" s="180"/>
      <c r="C20" s="180"/>
      <c r="D20" s="34"/>
      <c r="E20" s="34"/>
      <c r="F20" s="35"/>
      <c r="G20" s="36"/>
      <c r="H20" s="37"/>
      <c r="I20" s="19"/>
      <c r="J20" s="19"/>
      <c r="K20" s="19"/>
      <c r="L20" s="19"/>
      <c r="M20" s="19"/>
      <c r="N20" s="19"/>
    </row>
    <row r="21" spans="1:14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</sheetData>
  <mergeCells count="25">
    <mergeCell ref="A1:A2"/>
    <mergeCell ref="B1:C2"/>
    <mergeCell ref="D1:D2"/>
    <mergeCell ref="E1:E2"/>
    <mergeCell ref="F1:F2"/>
    <mergeCell ref="H1:H2"/>
    <mergeCell ref="B3:C3"/>
    <mergeCell ref="B7:C7"/>
    <mergeCell ref="G1:G2"/>
    <mergeCell ref="B6:C6"/>
    <mergeCell ref="B4:C4"/>
    <mergeCell ref="E17:F17"/>
    <mergeCell ref="B20:C20"/>
    <mergeCell ref="B11:C11"/>
    <mergeCell ref="B14:C14"/>
    <mergeCell ref="B5:C5"/>
    <mergeCell ref="B16:C16"/>
    <mergeCell ref="B17:C17"/>
    <mergeCell ref="B8:C8"/>
    <mergeCell ref="B19:C19"/>
    <mergeCell ref="B13:C13"/>
    <mergeCell ref="B12:C12"/>
    <mergeCell ref="B9:C9"/>
    <mergeCell ref="B10:C10"/>
    <mergeCell ref="E16:F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topLeftCell="A15" zoomScale="125" zoomScaleNormal="125" zoomScalePageLayoutView="125" workbookViewId="0">
      <selection activeCell="E24" sqref="E24"/>
    </sheetView>
  </sheetViews>
  <sheetFormatPr baseColWidth="10" defaultRowHeight="16" x14ac:dyDescent="0.2"/>
  <cols>
    <col min="1" max="1" width="28.83203125" customWidth="1"/>
    <col min="8" max="8" width="11.5" customWidth="1"/>
  </cols>
  <sheetData>
    <row r="1" spans="1:16" x14ac:dyDescent="0.2">
      <c r="A1" s="196" t="s">
        <v>52</v>
      </c>
      <c r="B1" s="198" t="s">
        <v>5</v>
      </c>
      <c r="C1" s="199"/>
      <c r="D1" s="202" t="s">
        <v>6</v>
      </c>
      <c r="E1" s="202" t="s">
        <v>7</v>
      </c>
      <c r="F1" s="202" t="s">
        <v>8</v>
      </c>
      <c r="G1" s="202" t="s">
        <v>50</v>
      </c>
      <c r="H1" s="202" t="s">
        <v>72</v>
      </c>
      <c r="I1" s="194" t="s">
        <v>9</v>
      </c>
      <c r="J1" s="192" t="s">
        <v>10</v>
      </c>
      <c r="K1" s="21"/>
      <c r="L1" s="21"/>
      <c r="M1" s="21"/>
      <c r="N1" s="21"/>
      <c r="O1" s="21"/>
      <c r="P1" s="21"/>
    </row>
    <row r="2" spans="1:16" x14ac:dyDescent="0.2">
      <c r="A2" s="197"/>
      <c r="B2" s="200"/>
      <c r="C2" s="201"/>
      <c r="D2" s="203"/>
      <c r="E2" s="203"/>
      <c r="F2" s="203"/>
      <c r="G2" s="203"/>
      <c r="H2" s="203"/>
      <c r="I2" s="195"/>
      <c r="J2" s="193"/>
      <c r="K2" s="21"/>
      <c r="L2" s="21"/>
      <c r="M2" s="21"/>
      <c r="N2" s="21"/>
      <c r="O2" s="21"/>
      <c r="P2" s="21"/>
    </row>
    <row r="3" spans="1:16" x14ac:dyDescent="0.2">
      <c r="A3" s="11" t="s">
        <v>66</v>
      </c>
      <c r="B3" s="185"/>
      <c r="C3" s="186"/>
      <c r="D3" s="53">
        <v>1200</v>
      </c>
      <c r="E3" s="28"/>
      <c r="F3" s="40">
        <v>0</v>
      </c>
      <c r="G3" s="61">
        <v>1</v>
      </c>
      <c r="H3" s="61">
        <v>1</v>
      </c>
      <c r="I3" s="43">
        <f t="shared" ref="I3:I14" si="0">$F3*$E3*($D3/1000)*(G3)*(H3)</f>
        <v>0</v>
      </c>
      <c r="J3" s="44">
        <f>$I3*365*Details!$J$22</f>
        <v>0</v>
      </c>
      <c r="K3" s="21"/>
      <c r="L3" s="21"/>
      <c r="M3" s="21"/>
      <c r="N3" s="21"/>
      <c r="O3" s="21"/>
      <c r="P3" s="21"/>
    </row>
    <row r="4" spans="1:16" x14ac:dyDescent="0.2">
      <c r="A4" s="11" t="s">
        <v>70</v>
      </c>
      <c r="B4" s="185"/>
      <c r="C4" s="186"/>
      <c r="D4" s="53">
        <v>2400</v>
      </c>
      <c r="E4" s="28"/>
      <c r="F4" s="40">
        <v>5</v>
      </c>
      <c r="G4" s="61">
        <v>1</v>
      </c>
      <c r="H4" s="61">
        <v>0.5</v>
      </c>
      <c r="I4" s="43">
        <f t="shared" si="0"/>
        <v>0</v>
      </c>
      <c r="J4" s="44">
        <f>$I4*365*Details!$J$22</f>
        <v>0</v>
      </c>
      <c r="K4" s="21"/>
      <c r="L4" s="21"/>
      <c r="M4" s="21"/>
      <c r="N4" s="21"/>
      <c r="O4" s="21"/>
      <c r="P4" s="21"/>
    </row>
    <row r="5" spans="1:16" x14ac:dyDescent="0.2">
      <c r="A5" s="11" t="s">
        <v>71</v>
      </c>
      <c r="B5" s="185"/>
      <c r="C5" s="186"/>
      <c r="D5" s="53">
        <v>3600</v>
      </c>
      <c r="E5" s="28"/>
      <c r="F5" s="40">
        <v>0</v>
      </c>
      <c r="G5" s="61">
        <v>1</v>
      </c>
      <c r="H5" s="61">
        <v>0.5</v>
      </c>
      <c r="I5" s="43">
        <f t="shared" si="0"/>
        <v>0</v>
      </c>
      <c r="J5" s="44">
        <f>$I5*365*Details!$J$22</f>
        <v>0</v>
      </c>
      <c r="K5" s="21"/>
      <c r="L5" s="21"/>
      <c r="M5" s="21"/>
      <c r="N5" s="21"/>
      <c r="O5" s="21"/>
      <c r="P5" s="21"/>
    </row>
    <row r="6" spans="1:16" x14ac:dyDescent="0.2">
      <c r="A6" s="29" t="s">
        <v>67</v>
      </c>
      <c r="B6" s="189"/>
      <c r="C6" s="190"/>
      <c r="D6" s="54">
        <v>800</v>
      </c>
      <c r="E6" s="31"/>
      <c r="F6" s="40">
        <v>0</v>
      </c>
      <c r="G6" s="61">
        <v>0.3</v>
      </c>
      <c r="H6" s="61">
        <v>0.5</v>
      </c>
      <c r="I6" s="43">
        <f t="shared" si="0"/>
        <v>0</v>
      </c>
      <c r="J6" s="44">
        <f>$I6*365*Details!$J$22</f>
        <v>0</v>
      </c>
      <c r="K6" s="21"/>
      <c r="L6" s="21"/>
      <c r="M6" s="21"/>
      <c r="N6" s="21"/>
      <c r="O6" s="21"/>
      <c r="P6" s="21"/>
    </row>
    <row r="7" spans="1:16" x14ac:dyDescent="0.2">
      <c r="A7" s="29" t="s">
        <v>68</v>
      </c>
      <c r="B7" s="189"/>
      <c r="C7" s="190"/>
      <c r="D7" s="54">
        <v>1200</v>
      </c>
      <c r="E7" s="31"/>
      <c r="F7" s="40">
        <v>0</v>
      </c>
      <c r="G7" s="61">
        <v>0.3</v>
      </c>
      <c r="H7" s="61">
        <v>0.5</v>
      </c>
      <c r="I7" s="43">
        <f t="shared" si="0"/>
        <v>0</v>
      </c>
      <c r="J7" s="44">
        <f>$I7*365*Details!$J$22</f>
        <v>0</v>
      </c>
      <c r="K7" s="21"/>
      <c r="L7" s="21"/>
      <c r="M7" s="21"/>
      <c r="N7" s="21"/>
      <c r="O7" s="21"/>
      <c r="P7" s="21"/>
    </row>
    <row r="8" spans="1:16" x14ac:dyDescent="0.2">
      <c r="A8" s="11" t="s">
        <v>69</v>
      </c>
      <c r="B8" s="185"/>
      <c r="C8" s="186"/>
      <c r="D8" s="53">
        <v>2400</v>
      </c>
      <c r="E8" s="28"/>
      <c r="F8" s="40">
        <v>0</v>
      </c>
      <c r="G8" s="61">
        <v>0.3</v>
      </c>
      <c r="H8" s="61">
        <v>0.5</v>
      </c>
      <c r="I8" s="43">
        <f t="shared" si="0"/>
        <v>0</v>
      </c>
      <c r="J8" s="44">
        <f>$I8*365*Details!$J$22</f>
        <v>0</v>
      </c>
      <c r="K8" s="21"/>
      <c r="L8" s="21"/>
      <c r="M8" s="21"/>
      <c r="N8" s="21"/>
      <c r="O8" s="21"/>
      <c r="P8" s="21"/>
    </row>
    <row r="9" spans="1:16" x14ac:dyDescent="0.2">
      <c r="A9" s="11" t="s">
        <v>61</v>
      </c>
      <c r="B9" s="189"/>
      <c r="C9" s="190"/>
      <c r="D9" s="54">
        <v>800</v>
      </c>
      <c r="E9" s="31"/>
      <c r="F9" s="40">
        <v>0</v>
      </c>
      <c r="G9" s="61">
        <v>0.3</v>
      </c>
      <c r="H9" s="61">
        <v>0.5</v>
      </c>
      <c r="I9" s="43">
        <f t="shared" si="0"/>
        <v>0</v>
      </c>
      <c r="J9" s="44">
        <f>$I9*365*Details!$J$22</f>
        <v>0</v>
      </c>
      <c r="K9" s="21"/>
      <c r="L9" s="21"/>
      <c r="M9" s="21"/>
      <c r="N9" s="21"/>
      <c r="O9" s="21"/>
      <c r="P9" s="21"/>
    </row>
    <row r="10" spans="1:16" x14ac:dyDescent="0.2">
      <c r="A10" s="11" t="s">
        <v>62</v>
      </c>
      <c r="B10" s="189"/>
      <c r="C10" s="190"/>
      <c r="D10" s="54">
        <v>1200</v>
      </c>
      <c r="E10" s="31"/>
      <c r="F10" s="40">
        <v>0</v>
      </c>
      <c r="G10" s="61">
        <v>0.3</v>
      </c>
      <c r="H10" s="61">
        <v>0.5</v>
      </c>
      <c r="I10" s="43">
        <f t="shared" si="0"/>
        <v>0</v>
      </c>
      <c r="J10" s="44">
        <f>$I10*365*Details!$J$22</f>
        <v>0</v>
      </c>
      <c r="K10" s="21"/>
      <c r="L10" s="21"/>
      <c r="M10" s="21"/>
      <c r="N10" s="21"/>
      <c r="O10" s="21"/>
      <c r="P10" s="21"/>
    </row>
    <row r="11" spans="1:16" x14ac:dyDescent="0.2">
      <c r="A11" s="29" t="s">
        <v>63</v>
      </c>
      <c r="B11" s="181"/>
      <c r="C11" s="182"/>
      <c r="D11" s="53">
        <v>1600</v>
      </c>
      <c r="E11" s="31"/>
      <c r="F11" s="40">
        <v>0</v>
      </c>
      <c r="G11" s="61">
        <v>0.3</v>
      </c>
      <c r="H11" s="61">
        <v>0.5</v>
      </c>
      <c r="I11" s="43">
        <f t="shared" si="0"/>
        <v>0</v>
      </c>
      <c r="J11" s="44">
        <f>$I11*365*Details!$J$22</f>
        <v>0</v>
      </c>
      <c r="K11" s="21"/>
      <c r="L11" s="21"/>
      <c r="M11" s="21"/>
      <c r="N11" s="21"/>
      <c r="O11" s="21"/>
      <c r="P11" s="21"/>
    </row>
    <row r="12" spans="1:16" x14ac:dyDescent="0.2">
      <c r="A12" s="29" t="s">
        <v>64</v>
      </c>
      <c r="B12" s="185"/>
      <c r="C12" s="186"/>
      <c r="D12" s="55">
        <v>3000</v>
      </c>
      <c r="E12" s="31"/>
      <c r="F12" s="40">
        <v>0</v>
      </c>
      <c r="G12" s="61">
        <v>0.3</v>
      </c>
      <c r="H12" s="61">
        <v>0.5</v>
      </c>
      <c r="I12" s="43">
        <f t="shared" si="0"/>
        <v>0</v>
      </c>
      <c r="J12" s="44">
        <f>$I12*365*Details!$J$22</f>
        <v>0</v>
      </c>
      <c r="K12" s="21"/>
      <c r="L12" s="21"/>
      <c r="M12" s="21"/>
      <c r="N12" s="21"/>
      <c r="O12" s="21"/>
      <c r="P12" s="21"/>
    </row>
    <row r="13" spans="1:16" x14ac:dyDescent="0.2">
      <c r="A13" s="29" t="s">
        <v>73</v>
      </c>
      <c r="B13" s="187"/>
      <c r="C13" s="188"/>
      <c r="D13" s="55">
        <v>0</v>
      </c>
      <c r="E13" s="31"/>
      <c r="F13" s="40">
        <v>0</v>
      </c>
      <c r="G13" s="40"/>
      <c r="H13" s="40"/>
      <c r="I13" s="43">
        <f t="shared" si="0"/>
        <v>0</v>
      </c>
      <c r="J13" s="44">
        <f>$I13*365*Details!$J$22</f>
        <v>0</v>
      </c>
      <c r="K13" s="21"/>
      <c r="L13" s="21"/>
      <c r="M13" s="21"/>
      <c r="N13" s="21"/>
      <c r="O13" s="21"/>
      <c r="P13" s="21"/>
    </row>
    <row r="14" spans="1:16" ht="17" thickBot="1" x14ac:dyDescent="0.25">
      <c r="A14" s="14" t="s">
        <v>73</v>
      </c>
      <c r="B14" s="183"/>
      <c r="C14" s="184"/>
      <c r="D14" s="56">
        <v>0</v>
      </c>
      <c r="E14" s="57"/>
      <c r="F14" s="41">
        <v>0</v>
      </c>
      <c r="G14" s="41"/>
      <c r="H14" s="41"/>
      <c r="I14" s="43">
        <f t="shared" si="0"/>
        <v>0</v>
      </c>
      <c r="J14" s="59">
        <f>$I14*365*Details!$J$22</f>
        <v>0</v>
      </c>
      <c r="K14" s="21"/>
      <c r="L14" s="21"/>
      <c r="M14" s="21"/>
      <c r="N14" s="21"/>
      <c r="O14" s="21"/>
      <c r="P14" s="21"/>
    </row>
    <row r="15" spans="1:16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33"/>
      <c r="B16" s="180"/>
      <c r="C16" s="180"/>
      <c r="D16" s="34"/>
      <c r="E16" s="34"/>
      <c r="F16" s="50"/>
      <c r="G16" s="179" t="s">
        <v>76</v>
      </c>
      <c r="H16" s="191"/>
      <c r="I16" s="43">
        <f>SUM(I3:I14)</f>
        <v>0</v>
      </c>
      <c r="J16" s="49">
        <f>SUM(J3:J14)/365</f>
        <v>0</v>
      </c>
      <c r="K16" s="19"/>
      <c r="L16" s="19"/>
      <c r="M16" s="19"/>
      <c r="N16" s="19"/>
      <c r="O16" s="19"/>
      <c r="P16" s="19"/>
    </row>
    <row r="17" spans="1:16" ht="15" customHeight="1" x14ac:dyDescent="0.2">
      <c r="A17" s="33"/>
      <c r="B17" s="180"/>
      <c r="C17" s="180"/>
      <c r="D17" s="34"/>
      <c r="E17" s="179"/>
      <c r="F17" s="179"/>
      <c r="G17" s="179" t="s">
        <v>75</v>
      </c>
      <c r="H17" s="179"/>
      <c r="I17" s="43">
        <f>I16*365</f>
        <v>0</v>
      </c>
      <c r="J17" s="49">
        <f>SUM(J3:J14)</f>
        <v>0</v>
      </c>
      <c r="K17" s="19"/>
      <c r="L17" s="19"/>
      <c r="M17" s="19"/>
      <c r="N17" s="19"/>
      <c r="O17" s="19"/>
      <c r="P17" s="19"/>
    </row>
    <row r="18" spans="1:16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">
      <c r="A19" s="33"/>
      <c r="B19" s="180"/>
      <c r="C19" s="180"/>
      <c r="D19" s="34"/>
      <c r="E19" s="34"/>
      <c r="F19" s="35"/>
      <c r="G19" s="35"/>
      <c r="H19" s="35"/>
      <c r="I19" s="36"/>
      <c r="J19" s="37"/>
      <c r="K19" s="19"/>
      <c r="L19" s="19"/>
      <c r="M19" s="19"/>
      <c r="N19" s="19"/>
      <c r="O19" s="19"/>
      <c r="P19" s="19"/>
    </row>
    <row r="20" spans="1:16" x14ac:dyDescent="0.2">
      <c r="A20" s="33"/>
      <c r="B20" s="180"/>
      <c r="C20" s="180"/>
      <c r="D20" s="34"/>
      <c r="E20" s="34"/>
      <c r="F20" s="35"/>
      <c r="G20" s="35"/>
      <c r="H20" s="35"/>
      <c r="I20" s="36"/>
      <c r="J20" s="37"/>
      <c r="K20" s="19"/>
      <c r="L20" s="19"/>
      <c r="M20" s="19"/>
      <c r="N20" s="19"/>
      <c r="O20" s="19"/>
      <c r="P20" s="19"/>
    </row>
    <row r="21" spans="1:16" ht="17" thickBo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96" t="s">
        <v>53</v>
      </c>
      <c r="B22" s="198" t="s">
        <v>5</v>
      </c>
      <c r="C22" s="199"/>
      <c r="D22" s="202" t="s">
        <v>6</v>
      </c>
      <c r="E22" s="202" t="s">
        <v>7</v>
      </c>
      <c r="F22" s="202" t="s">
        <v>8</v>
      </c>
      <c r="G22" s="202" t="s">
        <v>50</v>
      </c>
      <c r="H22" s="202" t="s">
        <v>51</v>
      </c>
      <c r="I22" s="194" t="s">
        <v>9</v>
      </c>
      <c r="J22" s="192" t="s">
        <v>10</v>
      </c>
      <c r="K22" s="19"/>
      <c r="L22" s="19"/>
      <c r="M22" s="19"/>
      <c r="N22" s="19"/>
      <c r="O22" s="19"/>
      <c r="P22" s="19"/>
    </row>
    <row r="23" spans="1:16" x14ac:dyDescent="0.2">
      <c r="A23" s="197"/>
      <c r="B23" s="200"/>
      <c r="C23" s="201"/>
      <c r="D23" s="203"/>
      <c r="E23" s="203"/>
      <c r="F23" s="203"/>
      <c r="G23" s="203"/>
      <c r="H23" s="203"/>
      <c r="I23" s="195"/>
      <c r="J23" s="193"/>
      <c r="K23" s="19"/>
      <c r="L23" s="19"/>
      <c r="M23" s="19"/>
      <c r="N23" s="19"/>
      <c r="O23" s="19"/>
      <c r="P23" s="19"/>
    </row>
    <row r="24" spans="1:16" x14ac:dyDescent="0.2">
      <c r="A24" s="11" t="s">
        <v>60</v>
      </c>
      <c r="B24" s="185"/>
      <c r="C24" s="186"/>
      <c r="D24" s="53">
        <v>60</v>
      </c>
      <c r="E24" s="28"/>
      <c r="F24" s="40">
        <v>3</v>
      </c>
      <c r="G24" s="61">
        <v>1</v>
      </c>
      <c r="H24" s="61">
        <v>0.25</v>
      </c>
      <c r="I24" s="43">
        <f t="shared" ref="I24:I35" si="1">$F24*$E24*($D24/1000)*(G24)*(H24)</f>
        <v>0</v>
      </c>
      <c r="J24" s="44">
        <f>$I24*365*Details!$J$22</f>
        <v>0</v>
      </c>
      <c r="K24" s="19"/>
      <c r="L24" s="19"/>
      <c r="M24" s="19"/>
      <c r="N24" s="19"/>
      <c r="O24" s="19"/>
      <c r="P24" s="19"/>
    </row>
    <row r="25" spans="1:16" x14ac:dyDescent="0.2">
      <c r="A25" s="11" t="s">
        <v>60</v>
      </c>
      <c r="B25" s="185"/>
      <c r="C25" s="186"/>
      <c r="D25" s="53">
        <v>60</v>
      </c>
      <c r="E25" s="28"/>
      <c r="F25" s="40">
        <v>0</v>
      </c>
      <c r="G25" s="61">
        <v>1</v>
      </c>
      <c r="H25" s="61">
        <v>0.25</v>
      </c>
      <c r="I25" s="43">
        <f t="shared" si="1"/>
        <v>0</v>
      </c>
      <c r="J25" s="44">
        <f>$I25*365*Details!$J$22</f>
        <v>0</v>
      </c>
      <c r="K25" s="19"/>
      <c r="L25" s="19"/>
      <c r="M25" s="19"/>
      <c r="N25" s="19"/>
      <c r="O25" s="19"/>
      <c r="P25" s="19"/>
    </row>
    <row r="26" spans="1:16" x14ac:dyDescent="0.2">
      <c r="A26" s="11" t="s">
        <v>60</v>
      </c>
      <c r="B26" s="185"/>
      <c r="C26" s="186"/>
      <c r="D26" s="53">
        <v>60</v>
      </c>
      <c r="E26" s="28"/>
      <c r="F26" s="40">
        <v>0</v>
      </c>
      <c r="G26" s="61">
        <v>1</v>
      </c>
      <c r="H26" s="61">
        <v>0.25</v>
      </c>
      <c r="I26" s="43">
        <f t="shared" si="1"/>
        <v>0</v>
      </c>
      <c r="J26" s="44">
        <f>$I26*365*Details!$J$22</f>
        <v>0</v>
      </c>
      <c r="K26" s="19"/>
      <c r="L26" s="19"/>
      <c r="M26" s="19"/>
      <c r="N26" s="19"/>
      <c r="O26" s="19"/>
      <c r="P26" s="19"/>
    </row>
    <row r="27" spans="1:16" x14ac:dyDescent="0.2">
      <c r="A27" s="11" t="s">
        <v>61</v>
      </c>
      <c r="B27" s="189"/>
      <c r="C27" s="190"/>
      <c r="D27" s="54">
        <v>800</v>
      </c>
      <c r="E27" s="31"/>
      <c r="F27" s="40">
        <v>0</v>
      </c>
      <c r="G27" s="61">
        <v>0.3</v>
      </c>
      <c r="H27" s="61">
        <v>0.25</v>
      </c>
      <c r="I27" s="43">
        <f t="shared" si="1"/>
        <v>0</v>
      </c>
      <c r="J27" s="44">
        <f>$I27*365*Details!$J$22</f>
        <v>0</v>
      </c>
      <c r="K27" s="19"/>
      <c r="L27" s="19"/>
      <c r="M27" s="19"/>
      <c r="N27" s="19"/>
      <c r="O27" s="19"/>
      <c r="P27" s="19"/>
    </row>
    <row r="28" spans="1:16" x14ac:dyDescent="0.2">
      <c r="A28" s="11" t="s">
        <v>62</v>
      </c>
      <c r="B28" s="189"/>
      <c r="C28" s="190"/>
      <c r="D28" s="54">
        <v>1200</v>
      </c>
      <c r="E28" s="31"/>
      <c r="F28" s="40">
        <v>0</v>
      </c>
      <c r="G28" s="61">
        <v>0.3</v>
      </c>
      <c r="H28" s="61">
        <v>0.25</v>
      </c>
      <c r="I28" s="43">
        <f t="shared" si="1"/>
        <v>0</v>
      </c>
      <c r="J28" s="44">
        <f>$I28*365*Details!$J$22</f>
        <v>0</v>
      </c>
      <c r="K28" s="19"/>
      <c r="L28" s="19"/>
      <c r="M28" s="19"/>
      <c r="N28" s="19"/>
      <c r="O28" s="19"/>
      <c r="P28" s="19"/>
    </row>
    <row r="29" spans="1:16" x14ac:dyDescent="0.2">
      <c r="A29" s="29" t="s">
        <v>63</v>
      </c>
      <c r="B29" s="185"/>
      <c r="C29" s="186"/>
      <c r="D29" s="53">
        <v>1600</v>
      </c>
      <c r="E29" s="28"/>
      <c r="F29" s="40">
        <v>0</v>
      </c>
      <c r="G29" s="61">
        <v>0.3</v>
      </c>
      <c r="H29" s="61">
        <v>0.25</v>
      </c>
      <c r="I29" s="43">
        <f t="shared" si="1"/>
        <v>0</v>
      </c>
      <c r="J29" s="44">
        <f>$I29*365*Details!$J$22</f>
        <v>0</v>
      </c>
      <c r="K29" s="19"/>
      <c r="L29" s="19"/>
      <c r="M29" s="19"/>
      <c r="N29" s="19"/>
      <c r="O29" s="19"/>
      <c r="P29" s="19"/>
    </row>
    <row r="30" spans="1:16" x14ac:dyDescent="0.2">
      <c r="A30" s="29" t="s">
        <v>64</v>
      </c>
      <c r="B30" s="189"/>
      <c r="C30" s="190"/>
      <c r="D30" s="54">
        <v>2500</v>
      </c>
      <c r="E30" s="31"/>
      <c r="F30" s="40">
        <v>0</v>
      </c>
      <c r="G30" s="61">
        <v>0.3</v>
      </c>
      <c r="H30" s="61">
        <v>0.25</v>
      </c>
      <c r="I30" s="43">
        <f t="shared" si="1"/>
        <v>0</v>
      </c>
      <c r="J30" s="44">
        <f>$I30*365*Details!$J$22</f>
        <v>0</v>
      </c>
      <c r="K30" s="19"/>
      <c r="L30" s="19"/>
      <c r="M30" s="19"/>
      <c r="N30" s="19"/>
      <c r="O30" s="19"/>
      <c r="P30" s="19"/>
    </row>
    <row r="31" spans="1:16" x14ac:dyDescent="0.2">
      <c r="A31" s="29" t="s">
        <v>65</v>
      </c>
      <c r="B31" s="189"/>
      <c r="C31" s="190"/>
      <c r="D31" s="54">
        <v>0</v>
      </c>
      <c r="E31" s="31"/>
      <c r="F31" s="40">
        <v>0</v>
      </c>
      <c r="G31" s="40"/>
      <c r="H31" s="40"/>
      <c r="I31" s="43">
        <f t="shared" si="1"/>
        <v>0</v>
      </c>
      <c r="J31" s="44">
        <f>$I31*365*Details!$J$22</f>
        <v>0</v>
      </c>
      <c r="K31" s="19"/>
      <c r="L31" s="19"/>
      <c r="M31" s="19"/>
      <c r="N31" s="19"/>
      <c r="O31" s="19"/>
      <c r="P31" s="19"/>
    </row>
    <row r="32" spans="1:16" x14ac:dyDescent="0.2">
      <c r="A32" s="11" t="s">
        <v>65</v>
      </c>
      <c r="B32" s="181"/>
      <c r="C32" s="182"/>
      <c r="D32" s="53">
        <v>0</v>
      </c>
      <c r="E32" s="31"/>
      <c r="F32" s="40">
        <v>0</v>
      </c>
      <c r="G32" s="40"/>
      <c r="H32" s="40"/>
      <c r="I32" s="43">
        <f t="shared" si="1"/>
        <v>0</v>
      </c>
      <c r="J32" s="44">
        <f>$I32*365*Details!$J$22</f>
        <v>0</v>
      </c>
      <c r="K32" s="19"/>
      <c r="L32" s="19"/>
      <c r="M32" s="19"/>
      <c r="N32" s="19"/>
      <c r="O32" s="19"/>
      <c r="P32" s="19"/>
    </row>
    <row r="33" spans="1:16" x14ac:dyDescent="0.2">
      <c r="A33" s="38" t="s">
        <v>65</v>
      </c>
      <c r="B33" s="185"/>
      <c r="C33" s="186"/>
      <c r="D33" s="55">
        <v>0</v>
      </c>
      <c r="E33" s="31"/>
      <c r="F33" s="40">
        <v>0</v>
      </c>
      <c r="G33" s="40"/>
      <c r="H33" s="40"/>
      <c r="I33" s="43">
        <f t="shared" si="1"/>
        <v>0</v>
      </c>
      <c r="J33" s="44">
        <f>$I33*365*Details!$J$22</f>
        <v>0</v>
      </c>
      <c r="K33" s="19"/>
      <c r="L33" s="19"/>
      <c r="M33" s="19"/>
      <c r="N33" s="19"/>
      <c r="O33" s="19"/>
      <c r="P33" s="19"/>
    </row>
    <row r="34" spans="1:16" x14ac:dyDescent="0.2">
      <c r="A34" s="29" t="s">
        <v>65</v>
      </c>
      <c r="B34" s="187"/>
      <c r="C34" s="188"/>
      <c r="D34" s="55">
        <v>0</v>
      </c>
      <c r="E34" s="31"/>
      <c r="F34" s="40">
        <v>0</v>
      </c>
      <c r="G34" s="40"/>
      <c r="H34" s="40"/>
      <c r="I34" s="43">
        <f t="shared" si="1"/>
        <v>0</v>
      </c>
      <c r="J34" s="44">
        <f>$I34*365*Details!$J$22</f>
        <v>0</v>
      </c>
      <c r="K34" s="19"/>
      <c r="L34" s="19"/>
      <c r="M34" s="19"/>
      <c r="N34" s="19"/>
      <c r="O34" s="19"/>
      <c r="P34" s="19"/>
    </row>
    <row r="35" spans="1:16" ht="17" thickBot="1" x14ac:dyDescent="0.25">
      <c r="A35" s="14" t="s">
        <v>65</v>
      </c>
      <c r="B35" s="183"/>
      <c r="C35" s="184"/>
      <c r="D35" s="56">
        <v>0</v>
      </c>
      <c r="E35" s="57"/>
      <c r="F35" s="41">
        <v>0</v>
      </c>
      <c r="G35" s="41"/>
      <c r="H35" s="41"/>
      <c r="I35" s="43">
        <f t="shared" si="1"/>
        <v>0</v>
      </c>
      <c r="J35" s="59">
        <f>$I35*365*Details!$J$22</f>
        <v>0</v>
      </c>
      <c r="K35" s="19"/>
      <c r="L35" s="19"/>
      <c r="M35" s="19"/>
      <c r="N35" s="19"/>
      <c r="O35" s="19"/>
      <c r="P35" s="19"/>
    </row>
    <row r="36" spans="1:1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 customHeight="1" x14ac:dyDescent="0.2">
      <c r="A37" s="33"/>
      <c r="B37" s="180"/>
      <c r="C37" s="180"/>
      <c r="D37" s="42"/>
      <c r="E37" s="42"/>
      <c r="F37" s="51"/>
      <c r="G37" s="179" t="s">
        <v>74</v>
      </c>
      <c r="H37" s="191"/>
      <c r="I37" s="43">
        <f>SUM(I24:I35)</f>
        <v>0</v>
      </c>
      <c r="J37" s="49">
        <f>SUM(J24:J35)/365</f>
        <v>0</v>
      </c>
      <c r="K37" s="19"/>
      <c r="L37" s="19"/>
      <c r="M37" s="19"/>
      <c r="N37" s="19"/>
      <c r="O37" s="19"/>
      <c r="P37" s="19"/>
    </row>
    <row r="38" spans="1:16" ht="15" customHeight="1" x14ac:dyDescent="0.2">
      <c r="A38" s="33"/>
      <c r="B38" s="180"/>
      <c r="C38" s="180"/>
      <c r="D38" s="42"/>
      <c r="E38" s="179"/>
      <c r="F38" s="179"/>
      <c r="G38" s="179" t="s">
        <v>77</v>
      </c>
      <c r="H38" s="179"/>
      <c r="I38" s="43">
        <f>I37*365</f>
        <v>0</v>
      </c>
      <c r="J38" s="49">
        <f>SUM(J24:J35)</f>
        <v>0</v>
      </c>
      <c r="K38" s="19"/>
      <c r="L38" s="19"/>
      <c r="M38" s="19"/>
      <c r="N38" s="19"/>
      <c r="O38" s="19"/>
      <c r="P38" s="19"/>
    </row>
    <row r="39" spans="1:1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1:16" x14ac:dyDescent="0.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  <row r="42" spans="1:16" x14ac:dyDescent="0.2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6" x14ac:dyDescent="0.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6" x14ac:dyDescent="0.2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16" x14ac:dyDescent="0.2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6" x14ac:dyDescent="0.2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1:16" x14ac:dyDescent="0.2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1:16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  <row r="49" spans="1:15" x14ac:dyDescent="0.2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</row>
    <row r="50" spans="1:15" x14ac:dyDescent="0.2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</row>
    <row r="51" spans="1:15" x14ac:dyDescent="0.2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</row>
    <row r="52" spans="1:15" x14ac:dyDescent="0.2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</row>
    <row r="53" spans="1:15" x14ac:dyDescent="0.2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</row>
    <row r="54" spans="1:15" x14ac:dyDescent="0.2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5" x14ac:dyDescent="0.2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</row>
    <row r="56" spans="1:15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</row>
    <row r="57" spans="1:15" x14ac:dyDescent="0.2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</row>
    <row r="58" spans="1:15" x14ac:dyDescent="0.2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  <row r="59" spans="1:15" x14ac:dyDescent="0.2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x14ac:dyDescent="0.2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</row>
  </sheetData>
  <mergeCells count="55">
    <mergeCell ref="B26:C26"/>
    <mergeCell ref="B27:C27"/>
    <mergeCell ref="G37:H37"/>
    <mergeCell ref="G38:H38"/>
    <mergeCell ref="B31:C31"/>
    <mergeCell ref="B32:C32"/>
    <mergeCell ref="B33:C33"/>
    <mergeCell ref="B34:C34"/>
    <mergeCell ref="B35:C35"/>
    <mergeCell ref="A1:A2"/>
    <mergeCell ref="B1:C2"/>
    <mergeCell ref="D1:D2"/>
    <mergeCell ref="E1:E2"/>
    <mergeCell ref="J22:J23"/>
    <mergeCell ref="A22:A23"/>
    <mergeCell ref="B22:C23"/>
    <mergeCell ref="D22:D23"/>
    <mergeCell ref="E22:E23"/>
    <mergeCell ref="F22:F23"/>
    <mergeCell ref="G22:G23"/>
    <mergeCell ref="I22:I23"/>
    <mergeCell ref="H1:H2"/>
    <mergeCell ref="H22:H23"/>
    <mergeCell ref="G17:H17"/>
    <mergeCell ref="G16:H16"/>
    <mergeCell ref="B12:C12"/>
    <mergeCell ref="I1:I2"/>
    <mergeCell ref="J1:J2"/>
    <mergeCell ref="B3:C3"/>
    <mergeCell ref="B4:C4"/>
    <mergeCell ref="B5:C5"/>
    <mergeCell ref="F1:F2"/>
    <mergeCell ref="G1:G2"/>
    <mergeCell ref="B6:C6"/>
    <mergeCell ref="B7:C7"/>
    <mergeCell ref="B8:C8"/>
    <mergeCell ref="B9:C9"/>
    <mergeCell ref="B10:C10"/>
    <mergeCell ref="B11:C11"/>
    <mergeCell ref="A40:O60"/>
    <mergeCell ref="B20:C20"/>
    <mergeCell ref="B13:C13"/>
    <mergeCell ref="B14:C14"/>
    <mergeCell ref="B16:C16"/>
    <mergeCell ref="B17:C17"/>
    <mergeCell ref="E17:F17"/>
    <mergeCell ref="B19:C19"/>
    <mergeCell ref="B24:C24"/>
    <mergeCell ref="B25:C25"/>
    <mergeCell ref="B28:C28"/>
    <mergeCell ref="B29:C29"/>
    <mergeCell ref="B30:C30"/>
    <mergeCell ref="B37:C37"/>
    <mergeCell ref="B38:C38"/>
    <mergeCell ref="E38:F3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0"/>
  <sheetViews>
    <sheetView topLeftCell="A17" zoomScale="125" zoomScaleNormal="125" zoomScalePageLayoutView="125" workbookViewId="0">
      <selection activeCell="O29" sqref="O29"/>
    </sheetView>
  </sheetViews>
  <sheetFormatPr baseColWidth="10" defaultRowHeight="16" x14ac:dyDescent="0.2"/>
  <cols>
    <col min="1" max="1" width="28.83203125" customWidth="1"/>
  </cols>
  <sheetData>
    <row r="1" spans="1:16" ht="15" customHeight="1" x14ac:dyDescent="0.2">
      <c r="A1" s="196" t="s">
        <v>78</v>
      </c>
      <c r="B1" s="198" t="s">
        <v>5</v>
      </c>
      <c r="C1" s="199"/>
      <c r="D1" s="202" t="s">
        <v>6</v>
      </c>
      <c r="E1" s="202" t="s">
        <v>18</v>
      </c>
      <c r="F1" s="202" t="s">
        <v>7</v>
      </c>
      <c r="G1" s="202" t="s">
        <v>82</v>
      </c>
      <c r="H1" s="202" t="s">
        <v>19</v>
      </c>
      <c r="I1" s="194" t="s">
        <v>9</v>
      </c>
      <c r="J1" s="192" t="s">
        <v>10</v>
      </c>
      <c r="K1" s="21"/>
      <c r="L1" s="21"/>
      <c r="M1" s="21"/>
      <c r="N1" s="21"/>
      <c r="O1" s="21"/>
      <c r="P1" s="21"/>
    </row>
    <row r="2" spans="1:16" x14ac:dyDescent="0.2">
      <c r="A2" s="197"/>
      <c r="B2" s="200"/>
      <c r="C2" s="201"/>
      <c r="D2" s="203"/>
      <c r="E2" s="203"/>
      <c r="F2" s="203"/>
      <c r="G2" s="203"/>
      <c r="H2" s="203"/>
      <c r="I2" s="195"/>
      <c r="J2" s="193"/>
      <c r="K2" s="21"/>
      <c r="L2" s="21"/>
      <c r="M2" s="21"/>
      <c r="N2" s="21"/>
      <c r="O2" s="21"/>
      <c r="P2" s="21"/>
    </row>
    <row r="3" spans="1:16" x14ac:dyDescent="0.2">
      <c r="A3" s="11" t="s">
        <v>83</v>
      </c>
      <c r="B3" s="185"/>
      <c r="C3" s="186"/>
      <c r="D3" s="53">
        <v>180</v>
      </c>
      <c r="E3" s="53">
        <v>5</v>
      </c>
      <c r="F3" s="28"/>
      <c r="G3" s="40">
        <v>0</v>
      </c>
      <c r="H3" s="40">
        <f t="shared" ref="H3:H14" si="0">(24-G3)</f>
        <v>24</v>
      </c>
      <c r="I3" s="43">
        <v>0</v>
      </c>
      <c r="J3" s="44">
        <f>$I3*365*Details!$J$22</f>
        <v>0</v>
      </c>
      <c r="K3" s="21"/>
      <c r="L3" s="21"/>
      <c r="M3" s="21"/>
      <c r="N3" s="21"/>
      <c r="O3" s="21"/>
      <c r="P3" s="21"/>
    </row>
    <row r="4" spans="1:16" x14ac:dyDescent="0.2">
      <c r="A4" s="11" t="s">
        <v>20</v>
      </c>
      <c r="B4" s="185"/>
      <c r="C4" s="186"/>
      <c r="D4" s="53">
        <v>60</v>
      </c>
      <c r="E4" s="53">
        <v>5</v>
      </c>
      <c r="F4" s="28"/>
      <c r="G4" s="40">
        <v>0</v>
      </c>
      <c r="H4" s="40">
        <f t="shared" si="0"/>
        <v>24</v>
      </c>
      <c r="I4" s="43">
        <v>0</v>
      </c>
      <c r="J4" s="44">
        <f>$I4*365*Details!$J$22</f>
        <v>0</v>
      </c>
      <c r="K4" s="21"/>
      <c r="L4" s="21"/>
      <c r="M4" s="21"/>
      <c r="N4" s="21"/>
      <c r="O4" s="21"/>
      <c r="P4" s="21"/>
    </row>
    <row r="5" spans="1:16" x14ac:dyDescent="0.2">
      <c r="A5" s="11" t="s">
        <v>84</v>
      </c>
      <c r="B5" s="185"/>
      <c r="C5" s="186"/>
      <c r="D5" s="53">
        <v>60</v>
      </c>
      <c r="E5" s="53">
        <v>0</v>
      </c>
      <c r="F5" s="28"/>
      <c r="G5" s="40">
        <v>0</v>
      </c>
      <c r="H5" s="40">
        <f t="shared" si="0"/>
        <v>24</v>
      </c>
      <c r="I5" s="43">
        <v>0</v>
      </c>
      <c r="J5" s="44">
        <f>$I5*365*Details!$J$22</f>
        <v>0</v>
      </c>
      <c r="K5" s="21"/>
      <c r="L5" s="21"/>
      <c r="M5" s="21"/>
      <c r="N5" s="21"/>
      <c r="O5" s="21"/>
      <c r="P5" s="21"/>
    </row>
    <row r="6" spans="1:16" x14ac:dyDescent="0.2">
      <c r="A6" s="29" t="s">
        <v>85</v>
      </c>
      <c r="B6" s="185"/>
      <c r="C6" s="186"/>
      <c r="D6" s="54">
        <v>10</v>
      </c>
      <c r="E6" s="54">
        <v>0</v>
      </c>
      <c r="F6" s="31"/>
      <c r="G6" s="40">
        <v>0</v>
      </c>
      <c r="H6" s="40">
        <f t="shared" si="0"/>
        <v>24</v>
      </c>
      <c r="I6" s="43">
        <v>0</v>
      </c>
      <c r="J6" s="44">
        <f>$I6*365*Details!$J$22</f>
        <v>0</v>
      </c>
      <c r="K6" s="21"/>
      <c r="L6" s="21"/>
      <c r="M6" s="21"/>
      <c r="N6" s="21"/>
      <c r="O6" s="21"/>
      <c r="P6" s="21"/>
    </row>
    <row r="7" spans="1:16" x14ac:dyDescent="0.2">
      <c r="A7" s="29" t="s">
        <v>88</v>
      </c>
      <c r="B7" s="189"/>
      <c r="C7" s="190"/>
      <c r="D7" s="54">
        <v>200</v>
      </c>
      <c r="E7" s="54">
        <v>5</v>
      </c>
      <c r="F7" s="31"/>
      <c r="G7" s="40">
        <v>0</v>
      </c>
      <c r="H7" s="40">
        <f t="shared" si="0"/>
        <v>24</v>
      </c>
      <c r="I7" s="43">
        <v>0</v>
      </c>
      <c r="J7" s="44">
        <f>$I7*365*Details!$J$22</f>
        <v>0</v>
      </c>
      <c r="K7" s="21"/>
      <c r="L7" s="21"/>
      <c r="M7" s="21"/>
      <c r="N7" s="21"/>
      <c r="O7" s="21"/>
      <c r="P7" s="21"/>
    </row>
    <row r="8" spans="1:16" x14ac:dyDescent="0.2">
      <c r="A8" s="11" t="s">
        <v>86</v>
      </c>
      <c r="B8" s="185"/>
      <c r="C8" s="186"/>
      <c r="D8" s="53">
        <v>200</v>
      </c>
      <c r="E8" s="53">
        <v>5</v>
      </c>
      <c r="F8" s="28"/>
      <c r="G8" s="40">
        <v>0</v>
      </c>
      <c r="H8" s="40">
        <f t="shared" si="0"/>
        <v>24</v>
      </c>
      <c r="I8" s="43">
        <v>0</v>
      </c>
      <c r="J8" s="44">
        <f>$I8*365*Details!$J$22</f>
        <v>0</v>
      </c>
      <c r="K8" s="21"/>
      <c r="L8" s="21"/>
      <c r="M8" s="21"/>
      <c r="N8" s="21"/>
      <c r="O8" s="21"/>
      <c r="P8" s="21"/>
    </row>
    <row r="9" spans="1:16" x14ac:dyDescent="0.2">
      <c r="A9" s="11" t="s">
        <v>89</v>
      </c>
      <c r="B9" s="189"/>
      <c r="C9" s="190"/>
      <c r="D9" s="54">
        <v>250</v>
      </c>
      <c r="E9" s="54">
        <v>5</v>
      </c>
      <c r="F9" s="31"/>
      <c r="G9" s="40">
        <v>0</v>
      </c>
      <c r="H9" s="40">
        <f t="shared" si="0"/>
        <v>24</v>
      </c>
      <c r="I9" s="43">
        <f t="shared" ref="I3:I14" si="1">$G9*($D9/1000)+(H9*E9/1000)*F9</f>
        <v>0</v>
      </c>
      <c r="J9" s="44">
        <f>$I9*365*Details!$J$22</f>
        <v>0</v>
      </c>
      <c r="K9" s="21"/>
      <c r="L9" s="21"/>
      <c r="M9" s="21"/>
      <c r="N9" s="21"/>
      <c r="O9" s="21"/>
      <c r="P9" s="21"/>
    </row>
    <row r="10" spans="1:16" x14ac:dyDescent="0.2">
      <c r="A10" s="11" t="s">
        <v>87</v>
      </c>
      <c r="B10" s="189"/>
      <c r="C10" s="190"/>
      <c r="D10" s="54">
        <v>350</v>
      </c>
      <c r="E10" s="54">
        <v>5</v>
      </c>
      <c r="F10" s="31"/>
      <c r="G10" s="40">
        <v>0</v>
      </c>
      <c r="H10" s="40">
        <f t="shared" si="0"/>
        <v>24</v>
      </c>
      <c r="I10" s="43">
        <f t="shared" si="1"/>
        <v>0</v>
      </c>
      <c r="J10" s="44">
        <f>$I10*365*Details!$J$22</f>
        <v>0</v>
      </c>
      <c r="K10" s="21"/>
      <c r="L10" s="21"/>
      <c r="M10" s="21"/>
      <c r="N10" s="21"/>
      <c r="O10" s="21"/>
      <c r="P10" s="21"/>
    </row>
    <row r="11" spans="1:16" x14ac:dyDescent="0.2">
      <c r="A11" s="29" t="s">
        <v>90</v>
      </c>
      <c r="B11" s="181"/>
      <c r="C11" s="182"/>
      <c r="D11" s="53">
        <v>60</v>
      </c>
      <c r="E11" s="55">
        <v>5</v>
      </c>
      <c r="F11" s="31"/>
      <c r="G11" s="40">
        <v>0</v>
      </c>
      <c r="H11" s="40">
        <f t="shared" si="0"/>
        <v>24</v>
      </c>
      <c r="I11" s="43">
        <f t="shared" si="1"/>
        <v>0</v>
      </c>
      <c r="J11" s="44">
        <f>$I11*365*Details!$J$22</f>
        <v>0</v>
      </c>
      <c r="K11" s="21"/>
      <c r="L11" s="21"/>
      <c r="M11" s="21"/>
      <c r="N11" s="21"/>
      <c r="O11" s="21"/>
      <c r="P11" s="21"/>
    </row>
    <row r="12" spans="1:16" x14ac:dyDescent="0.2">
      <c r="A12" s="29" t="s">
        <v>91</v>
      </c>
      <c r="B12" s="185"/>
      <c r="C12" s="186"/>
      <c r="D12" s="55">
        <v>80</v>
      </c>
      <c r="E12" s="55">
        <v>5</v>
      </c>
      <c r="F12" s="31"/>
      <c r="G12" s="40">
        <v>0</v>
      </c>
      <c r="H12" s="40">
        <f t="shared" si="0"/>
        <v>24</v>
      </c>
      <c r="I12" s="43">
        <f t="shared" si="1"/>
        <v>0</v>
      </c>
      <c r="J12" s="44">
        <f>$I12*365*Details!$J$22</f>
        <v>0</v>
      </c>
      <c r="K12" s="21"/>
      <c r="L12" s="21"/>
      <c r="M12" s="21"/>
      <c r="N12" s="21"/>
      <c r="O12" s="21"/>
      <c r="P12" s="21"/>
    </row>
    <row r="13" spans="1:16" x14ac:dyDescent="0.2">
      <c r="A13" s="29" t="s">
        <v>92</v>
      </c>
      <c r="B13" s="187"/>
      <c r="C13" s="188"/>
      <c r="D13" s="55">
        <v>100</v>
      </c>
      <c r="E13" s="55">
        <v>5</v>
      </c>
      <c r="F13" s="31"/>
      <c r="G13" s="40">
        <v>0</v>
      </c>
      <c r="H13" s="40">
        <f t="shared" si="0"/>
        <v>24</v>
      </c>
      <c r="I13" s="43">
        <f t="shared" si="1"/>
        <v>0</v>
      </c>
      <c r="J13" s="44">
        <f>$I13*365*Details!$J$22</f>
        <v>0</v>
      </c>
      <c r="K13" s="21"/>
      <c r="M13" s="21"/>
      <c r="N13" s="21"/>
      <c r="O13" s="21"/>
      <c r="P13" s="21"/>
    </row>
    <row r="14" spans="1:16" ht="17" thickBot="1" x14ac:dyDescent="0.25">
      <c r="A14" s="14" t="s">
        <v>93</v>
      </c>
      <c r="B14" s="183"/>
      <c r="C14" s="184"/>
      <c r="D14" s="56"/>
      <c r="E14" s="56"/>
      <c r="F14" s="57"/>
      <c r="G14" s="41">
        <v>0</v>
      </c>
      <c r="H14" s="40">
        <f t="shared" si="0"/>
        <v>24</v>
      </c>
      <c r="I14" s="43">
        <f t="shared" si="1"/>
        <v>0</v>
      </c>
      <c r="J14" s="59">
        <f>$I14*365*Details!$J$22</f>
        <v>0</v>
      </c>
      <c r="K14" s="21"/>
      <c r="L14" s="21"/>
      <c r="M14" s="21"/>
      <c r="N14" s="21"/>
      <c r="O14" s="21"/>
      <c r="P14" s="21"/>
    </row>
    <row r="15" spans="1:16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 customHeight="1" x14ac:dyDescent="0.2">
      <c r="A16" s="33"/>
      <c r="B16" s="180"/>
      <c r="C16" s="180"/>
      <c r="D16" s="60"/>
      <c r="E16" s="60"/>
      <c r="F16" s="60"/>
      <c r="G16" s="179" t="s">
        <v>94</v>
      </c>
      <c r="H16" s="191"/>
      <c r="I16" s="43">
        <f>SUM(I3:I14)</f>
        <v>0</v>
      </c>
      <c r="J16" s="49">
        <f>SUM(J3:J14)/365</f>
        <v>0</v>
      </c>
      <c r="K16" s="19"/>
      <c r="L16" s="19"/>
      <c r="M16" s="19"/>
      <c r="N16" s="19"/>
      <c r="O16" s="19"/>
      <c r="P16" s="19"/>
    </row>
    <row r="17" spans="1:16" ht="15" customHeight="1" x14ac:dyDescent="0.2">
      <c r="A17" s="33"/>
      <c r="B17" s="180"/>
      <c r="C17" s="180"/>
      <c r="D17" s="60"/>
      <c r="E17" s="60"/>
      <c r="F17" s="179" t="s">
        <v>95</v>
      </c>
      <c r="G17" s="179"/>
      <c r="H17" s="191"/>
      <c r="I17" s="43">
        <f>I16*365</f>
        <v>0</v>
      </c>
      <c r="J17" s="49">
        <f>SUM(J3:J14)</f>
        <v>0</v>
      </c>
      <c r="K17" s="19"/>
      <c r="L17" s="19"/>
      <c r="M17" s="19"/>
      <c r="N17" s="19"/>
      <c r="O17" s="19"/>
      <c r="P17" s="19"/>
    </row>
    <row r="18" spans="1:16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" customHeight="1" x14ac:dyDescent="0.2">
      <c r="A19" s="33"/>
      <c r="B19" s="180"/>
      <c r="C19" s="180"/>
      <c r="D19" s="60"/>
      <c r="E19" s="60"/>
      <c r="F19" s="60"/>
      <c r="G19" s="35"/>
      <c r="H19" s="35"/>
      <c r="I19" s="36"/>
      <c r="J19" s="37"/>
      <c r="K19" s="19"/>
      <c r="L19" s="19"/>
      <c r="M19" s="19"/>
      <c r="N19" s="19"/>
      <c r="O19" s="19"/>
      <c r="P19" s="19"/>
    </row>
    <row r="20" spans="1:16" hidden="1" x14ac:dyDescent="0.2">
      <c r="A20" s="33"/>
      <c r="B20" s="180"/>
      <c r="C20" s="180"/>
      <c r="D20" s="60"/>
      <c r="E20" s="60"/>
      <c r="F20" s="60"/>
      <c r="G20" s="35"/>
      <c r="H20" s="35"/>
      <c r="I20" s="36"/>
      <c r="J20" s="37"/>
      <c r="K20" s="19"/>
      <c r="L20" s="19"/>
      <c r="M20" s="19"/>
      <c r="N20" s="19"/>
      <c r="O20" s="19"/>
      <c r="P20" s="19"/>
    </row>
    <row r="21" spans="1:16" ht="17" thickBo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 customHeight="1" x14ac:dyDescent="0.2">
      <c r="A22" s="196" t="s">
        <v>79</v>
      </c>
      <c r="B22" s="198" t="s">
        <v>5</v>
      </c>
      <c r="C22" s="199"/>
      <c r="D22" s="202" t="s">
        <v>6</v>
      </c>
      <c r="E22" s="202" t="s">
        <v>18</v>
      </c>
      <c r="F22" s="202" t="s">
        <v>7</v>
      </c>
      <c r="G22" s="202" t="s">
        <v>8</v>
      </c>
      <c r="H22" s="202" t="s">
        <v>19</v>
      </c>
      <c r="I22" s="194" t="s">
        <v>9</v>
      </c>
      <c r="J22" s="192" t="s">
        <v>10</v>
      </c>
      <c r="K22" s="19"/>
      <c r="L22" s="19"/>
      <c r="M22" s="19"/>
      <c r="N22" s="19"/>
      <c r="O22" s="19"/>
      <c r="P22" s="19"/>
    </row>
    <row r="23" spans="1:16" x14ac:dyDescent="0.2">
      <c r="A23" s="197"/>
      <c r="B23" s="200"/>
      <c r="C23" s="201"/>
      <c r="D23" s="203"/>
      <c r="E23" s="203"/>
      <c r="F23" s="203"/>
      <c r="G23" s="203"/>
      <c r="H23" s="203"/>
      <c r="I23" s="195"/>
      <c r="J23" s="193"/>
      <c r="K23" s="19"/>
      <c r="L23" s="19"/>
      <c r="M23" s="19"/>
      <c r="N23" s="19"/>
      <c r="O23" s="19"/>
      <c r="P23" s="19"/>
    </row>
    <row r="24" spans="1:16" x14ac:dyDescent="0.2">
      <c r="A24" s="11" t="s">
        <v>96</v>
      </c>
      <c r="B24" s="185"/>
      <c r="C24" s="186"/>
      <c r="D24" s="53">
        <v>800</v>
      </c>
      <c r="E24" s="53">
        <v>5</v>
      </c>
      <c r="F24" s="28"/>
      <c r="G24" s="40">
        <v>0</v>
      </c>
      <c r="H24" s="40">
        <f t="shared" ref="H24:H35" si="2">(24-G24)</f>
        <v>24</v>
      </c>
      <c r="I24" s="43">
        <f t="shared" ref="I24:I35" si="3">$G24*($D24/1000)+(H24*E24/1000)*F24</f>
        <v>0</v>
      </c>
      <c r="J24" s="44">
        <f>$I24*365*Details!$J$22</f>
        <v>0</v>
      </c>
      <c r="K24" s="19"/>
      <c r="L24" s="19"/>
      <c r="M24" s="19"/>
      <c r="N24" s="19"/>
      <c r="O24" s="19"/>
      <c r="P24" s="19"/>
    </row>
    <row r="25" spans="1:16" x14ac:dyDescent="0.2">
      <c r="A25" s="11" t="s">
        <v>97</v>
      </c>
      <c r="B25" s="185"/>
      <c r="C25" s="186"/>
      <c r="D25" s="53">
        <v>1600</v>
      </c>
      <c r="E25" s="53">
        <v>10</v>
      </c>
      <c r="F25" s="28"/>
      <c r="G25" s="40">
        <v>0</v>
      </c>
      <c r="H25" s="40">
        <f t="shared" si="2"/>
        <v>24</v>
      </c>
      <c r="I25" s="43">
        <f t="shared" si="3"/>
        <v>0</v>
      </c>
      <c r="J25" s="44">
        <f>$I25*365*Details!$J$22</f>
        <v>0</v>
      </c>
      <c r="K25" s="19"/>
      <c r="L25" s="19"/>
      <c r="M25" s="19"/>
      <c r="N25" s="19"/>
      <c r="O25" s="19"/>
      <c r="P25" s="19"/>
    </row>
    <row r="26" spans="1:16" x14ac:dyDescent="0.2">
      <c r="A26" s="11" t="s">
        <v>98</v>
      </c>
      <c r="B26" s="185"/>
      <c r="C26" s="186"/>
      <c r="D26" s="53">
        <v>1200</v>
      </c>
      <c r="E26" s="53">
        <v>5</v>
      </c>
      <c r="F26" s="28"/>
      <c r="G26" s="40">
        <v>0</v>
      </c>
      <c r="H26" s="40">
        <f t="shared" si="2"/>
        <v>24</v>
      </c>
      <c r="I26" s="43">
        <f t="shared" si="3"/>
        <v>0</v>
      </c>
      <c r="J26" s="44">
        <f>$I26*365*Details!$J$22</f>
        <v>0</v>
      </c>
      <c r="K26" s="19"/>
      <c r="L26" s="19"/>
      <c r="M26" s="19"/>
      <c r="N26" s="19"/>
      <c r="O26" s="19"/>
      <c r="P26" s="19"/>
    </row>
    <row r="27" spans="1:16" x14ac:dyDescent="0.2">
      <c r="A27" s="11" t="s">
        <v>17</v>
      </c>
      <c r="B27" s="185"/>
      <c r="C27" s="186"/>
      <c r="D27" s="54">
        <v>1500</v>
      </c>
      <c r="E27" s="54">
        <v>0</v>
      </c>
      <c r="F27" s="31"/>
      <c r="G27" s="40">
        <v>0</v>
      </c>
      <c r="H27" s="40">
        <f t="shared" si="2"/>
        <v>24</v>
      </c>
      <c r="I27" s="43">
        <f t="shared" si="3"/>
        <v>0</v>
      </c>
      <c r="J27" s="44">
        <f>$I27*365*Details!$J$22</f>
        <v>0</v>
      </c>
      <c r="K27" s="19"/>
      <c r="L27" s="19"/>
      <c r="M27" s="19"/>
      <c r="N27" s="19"/>
      <c r="O27" s="19"/>
      <c r="P27" s="19"/>
    </row>
    <row r="28" spans="1:16" x14ac:dyDescent="0.2">
      <c r="A28" s="11" t="s">
        <v>99</v>
      </c>
      <c r="B28" s="185"/>
      <c r="C28" s="186"/>
      <c r="D28" s="54">
        <v>600</v>
      </c>
      <c r="E28" s="54">
        <v>0</v>
      </c>
      <c r="F28" s="31"/>
      <c r="G28" s="40">
        <v>0</v>
      </c>
      <c r="H28" s="40">
        <f t="shared" si="2"/>
        <v>24</v>
      </c>
      <c r="I28" s="43">
        <f t="shared" si="3"/>
        <v>0</v>
      </c>
      <c r="J28" s="44">
        <f>$I28*365*Details!$J$22</f>
        <v>0</v>
      </c>
      <c r="K28" s="19"/>
      <c r="L28" s="19"/>
      <c r="M28" s="19"/>
      <c r="N28" s="19"/>
      <c r="O28" s="19"/>
      <c r="P28" s="19"/>
    </row>
    <row r="29" spans="1:16" x14ac:dyDescent="0.2">
      <c r="A29" s="29" t="s">
        <v>100</v>
      </c>
      <c r="B29" s="185"/>
      <c r="C29" s="186"/>
      <c r="D29" s="53">
        <v>1500</v>
      </c>
      <c r="E29" s="53">
        <v>5</v>
      </c>
      <c r="F29" s="28"/>
      <c r="G29" s="40">
        <v>0</v>
      </c>
      <c r="H29" s="40">
        <f t="shared" si="2"/>
        <v>24</v>
      </c>
      <c r="I29" s="43">
        <f t="shared" si="3"/>
        <v>0</v>
      </c>
      <c r="J29" s="44">
        <f>$I29*365*Details!$J$22</f>
        <v>0</v>
      </c>
      <c r="K29" s="19"/>
      <c r="L29" s="19"/>
      <c r="M29" s="19"/>
      <c r="N29" s="19"/>
      <c r="O29" s="19"/>
      <c r="P29" s="19"/>
    </row>
    <row r="30" spans="1:16" x14ac:dyDescent="0.2">
      <c r="A30" s="29" t="s">
        <v>101</v>
      </c>
      <c r="B30" s="189"/>
      <c r="C30" s="190"/>
      <c r="D30" s="54">
        <v>2500</v>
      </c>
      <c r="E30" s="54">
        <v>5</v>
      </c>
      <c r="F30" s="31"/>
      <c r="G30" s="40">
        <v>0</v>
      </c>
      <c r="H30" s="40">
        <f t="shared" si="2"/>
        <v>24</v>
      </c>
      <c r="I30" s="43">
        <f t="shared" si="3"/>
        <v>0</v>
      </c>
      <c r="J30" s="44">
        <f>$I30*365*Details!$J$22</f>
        <v>0</v>
      </c>
      <c r="K30" s="19"/>
      <c r="L30" s="19"/>
      <c r="M30" s="19"/>
      <c r="N30" s="19"/>
      <c r="O30" s="19"/>
      <c r="P30" s="19"/>
    </row>
    <row r="31" spans="1:16" x14ac:dyDescent="0.2">
      <c r="A31" s="29" t="s">
        <v>102</v>
      </c>
      <c r="B31" s="189"/>
      <c r="C31" s="190"/>
      <c r="D31" s="54">
        <v>400</v>
      </c>
      <c r="E31" s="54">
        <v>0</v>
      </c>
      <c r="F31" s="31"/>
      <c r="G31" s="40">
        <v>0</v>
      </c>
      <c r="H31" s="40">
        <f t="shared" si="2"/>
        <v>24</v>
      </c>
      <c r="I31" s="43">
        <f t="shared" si="3"/>
        <v>0</v>
      </c>
      <c r="J31" s="44">
        <f>$I31*365*Details!$J$22</f>
        <v>0</v>
      </c>
      <c r="K31" s="19"/>
      <c r="L31" s="19"/>
      <c r="M31" s="19"/>
      <c r="N31" s="19"/>
      <c r="O31" s="19"/>
      <c r="P31" s="19"/>
    </row>
    <row r="32" spans="1:16" x14ac:dyDescent="0.2">
      <c r="A32" s="11" t="s">
        <v>103</v>
      </c>
      <c r="B32" s="185"/>
      <c r="C32" s="186"/>
      <c r="D32" s="53">
        <v>600</v>
      </c>
      <c r="E32" s="55">
        <v>0</v>
      </c>
      <c r="F32" s="31"/>
      <c r="G32" s="40">
        <v>0</v>
      </c>
      <c r="H32" s="40">
        <f t="shared" si="2"/>
        <v>24</v>
      </c>
      <c r="I32" s="43">
        <f t="shared" si="3"/>
        <v>0</v>
      </c>
      <c r="J32" s="44">
        <f>$I32*365*Details!$J$22</f>
        <v>0</v>
      </c>
      <c r="K32" s="19"/>
      <c r="L32" s="19"/>
      <c r="M32" s="19"/>
      <c r="N32" s="19"/>
      <c r="O32" s="19"/>
      <c r="P32" s="19"/>
    </row>
    <row r="33" spans="1:16" x14ac:dyDescent="0.2">
      <c r="A33" s="38" t="s">
        <v>104</v>
      </c>
      <c r="B33" s="185"/>
      <c r="C33" s="186"/>
      <c r="D33" s="55"/>
      <c r="E33" s="55"/>
      <c r="F33" s="31"/>
      <c r="G33" s="40">
        <v>0</v>
      </c>
      <c r="H33" s="40">
        <f t="shared" si="2"/>
        <v>24</v>
      </c>
      <c r="I33" s="43">
        <f t="shared" si="3"/>
        <v>0</v>
      </c>
      <c r="J33" s="44">
        <f>$I33*365*Details!$J$22</f>
        <v>0</v>
      </c>
      <c r="K33" s="19"/>
      <c r="L33" s="19"/>
      <c r="M33" s="19"/>
      <c r="N33" s="19"/>
      <c r="O33" s="19"/>
      <c r="P33" s="19"/>
    </row>
    <row r="34" spans="1:16" x14ac:dyDescent="0.2">
      <c r="A34" s="29" t="s">
        <v>104</v>
      </c>
      <c r="B34" s="187"/>
      <c r="C34" s="188"/>
      <c r="D34" s="55"/>
      <c r="E34" s="55"/>
      <c r="F34" s="31"/>
      <c r="G34" s="40">
        <v>0</v>
      </c>
      <c r="H34" s="40">
        <f t="shared" si="2"/>
        <v>24</v>
      </c>
      <c r="I34" s="43">
        <f t="shared" si="3"/>
        <v>0</v>
      </c>
      <c r="J34" s="44">
        <f>$I34*365*Details!$J$22</f>
        <v>0</v>
      </c>
      <c r="K34" s="19"/>
      <c r="L34" s="19"/>
      <c r="M34" s="19"/>
      <c r="N34" s="19"/>
      <c r="O34" s="19"/>
      <c r="P34" s="19"/>
    </row>
    <row r="35" spans="1:16" ht="17" thickBot="1" x14ac:dyDescent="0.25">
      <c r="A35" s="14" t="s">
        <v>104</v>
      </c>
      <c r="B35" s="183"/>
      <c r="C35" s="184"/>
      <c r="D35" s="56"/>
      <c r="E35" s="56"/>
      <c r="F35" s="57"/>
      <c r="G35" s="41">
        <v>0</v>
      </c>
      <c r="H35" s="40">
        <f t="shared" si="2"/>
        <v>24</v>
      </c>
      <c r="I35" s="43">
        <f t="shared" si="3"/>
        <v>0</v>
      </c>
      <c r="J35" s="59">
        <f>$I35*365*Details!$J$22</f>
        <v>0</v>
      </c>
      <c r="K35" s="19"/>
      <c r="L35" s="19"/>
      <c r="M35" s="19"/>
      <c r="N35" s="19"/>
      <c r="O35" s="19"/>
      <c r="P35" s="19"/>
    </row>
    <row r="36" spans="1:1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 customHeight="1" x14ac:dyDescent="0.2">
      <c r="A37" s="33"/>
      <c r="B37" s="180"/>
      <c r="C37" s="180"/>
      <c r="D37" s="60"/>
      <c r="E37" s="60"/>
      <c r="F37" s="60"/>
      <c r="G37" s="204" t="s">
        <v>105</v>
      </c>
      <c r="H37" s="205"/>
      <c r="I37" s="43">
        <f>SUM(I24:I35)</f>
        <v>0</v>
      </c>
      <c r="J37" s="49">
        <f>SUM(J24:J35)/365</f>
        <v>0</v>
      </c>
      <c r="K37" s="19"/>
      <c r="L37" s="19"/>
      <c r="M37" s="19"/>
      <c r="N37" s="19"/>
      <c r="O37" s="19"/>
      <c r="P37" s="19"/>
    </row>
    <row r="38" spans="1:16" ht="15" customHeight="1" x14ac:dyDescent="0.2">
      <c r="A38" s="33"/>
      <c r="B38" s="180"/>
      <c r="C38" s="180"/>
      <c r="D38" s="60"/>
      <c r="E38" s="60"/>
      <c r="F38" s="179" t="s">
        <v>106</v>
      </c>
      <c r="G38" s="179"/>
      <c r="H38" s="191"/>
      <c r="I38" s="43">
        <f>I37*365</f>
        <v>0</v>
      </c>
      <c r="J38" s="49">
        <f>SUM(J24:J35)</f>
        <v>0</v>
      </c>
      <c r="K38" s="19"/>
      <c r="L38" s="19"/>
      <c r="M38" s="19"/>
      <c r="N38" s="19"/>
      <c r="O38" s="19"/>
      <c r="P38" s="19"/>
    </row>
    <row r="39" spans="1:1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1:16" x14ac:dyDescent="0.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  <row r="42" spans="1:16" x14ac:dyDescent="0.2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1:16" x14ac:dyDescent="0.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6" x14ac:dyDescent="0.2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16" x14ac:dyDescent="0.2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6" x14ac:dyDescent="0.2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1:16" x14ac:dyDescent="0.2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1:16" x14ac:dyDescent="0.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  <row r="49" spans="1:15" x14ac:dyDescent="0.2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</row>
    <row r="50" spans="1:15" x14ac:dyDescent="0.2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</row>
    <row r="51" spans="1:15" x14ac:dyDescent="0.2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</row>
    <row r="52" spans="1:15" x14ac:dyDescent="0.2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</row>
    <row r="53" spans="1:15" x14ac:dyDescent="0.2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</row>
    <row r="54" spans="1:15" x14ac:dyDescent="0.2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5" x14ac:dyDescent="0.2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</row>
    <row r="56" spans="1:15" x14ac:dyDescent="0.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</row>
    <row r="57" spans="1:15" x14ac:dyDescent="0.2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</row>
    <row r="58" spans="1:15" x14ac:dyDescent="0.2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  <row r="59" spans="1:15" x14ac:dyDescent="0.2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x14ac:dyDescent="0.2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</row>
  </sheetData>
  <mergeCells count="53">
    <mergeCell ref="G37:H37"/>
    <mergeCell ref="F38:H38"/>
    <mergeCell ref="A1:A2"/>
    <mergeCell ref="B1:C2"/>
    <mergeCell ref="D1:D2"/>
    <mergeCell ref="F1:F2"/>
    <mergeCell ref="G1:G2"/>
    <mergeCell ref="B11:C11"/>
    <mergeCell ref="B6:C6"/>
    <mergeCell ref="B7:C7"/>
    <mergeCell ref="B8:C8"/>
    <mergeCell ref="B9:C9"/>
    <mergeCell ref="B10:C10"/>
    <mergeCell ref="A22:A23"/>
    <mergeCell ref="B22:C23"/>
    <mergeCell ref="D22:D23"/>
    <mergeCell ref="I1:I2"/>
    <mergeCell ref="J1:J2"/>
    <mergeCell ref="B3:C3"/>
    <mergeCell ref="B4:C4"/>
    <mergeCell ref="B5:C5"/>
    <mergeCell ref="H1:H2"/>
    <mergeCell ref="B12:C12"/>
    <mergeCell ref="B13:C13"/>
    <mergeCell ref="B14:C14"/>
    <mergeCell ref="B16:C16"/>
    <mergeCell ref="B17:C17"/>
    <mergeCell ref="J22:J23"/>
    <mergeCell ref="B24:C24"/>
    <mergeCell ref="B19:C19"/>
    <mergeCell ref="B20:C20"/>
    <mergeCell ref="F22:F23"/>
    <mergeCell ref="B29:C29"/>
    <mergeCell ref="B30:C30"/>
    <mergeCell ref="G22:G23"/>
    <mergeCell ref="H22:H23"/>
    <mergeCell ref="I22:I23"/>
    <mergeCell ref="B38:C38"/>
    <mergeCell ref="A40:O60"/>
    <mergeCell ref="E1:E2"/>
    <mergeCell ref="E22:E23"/>
    <mergeCell ref="G16:H16"/>
    <mergeCell ref="F17:H17"/>
    <mergeCell ref="B31:C31"/>
    <mergeCell ref="B32:C32"/>
    <mergeCell ref="B33:C33"/>
    <mergeCell ref="B34:C34"/>
    <mergeCell ref="B35:C35"/>
    <mergeCell ref="B37:C37"/>
    <mergeCell ref="B25:C25"/>
    <mergeCell ref="B26:C26"/>
    <mergeCell ref="B27:C27"/>
    <mergeCell ref="B28:C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9"/>
  <sheetViews>
    <sheetView zoomScale="125" zoomScaleNormal="125" zoomScalePageLayoutView="125" workbookViewId="0">
      <selection activeCell="E6" sqref="E6"/>
    </sheetView>
  </sheetViews>
  <sheetFormatPr baseColWidth="10" defaultRowHeight="16" x14ac:dyDescent="0.2"/>
  <cols>
    <col min="1" max="1" width="28.83203125" customWidth="1"/>
  </cols>
  <sheetData>
    <row r="1" spans="1:15" x14ac:dyDescent="0.2">
      <c r="A1" s="196" t="s">
        <v>23</v>
      </c>
      <c r="B1" s="198" t="s">
        <v>5</v>
      </c>
      <c r="C1" s="199"/>
      <c r="D1" s="202" t="s">
        <v>6</v>
      </c>
      <c r="E1" s="202" t="s">
        <v>7</v>
      </c>
      <c r="F1" s="202" t="s">
        <v>8</v>
      </c>
      <c r="G1" s="202" t="s">
        <v>50</v>
      </c>
      <c r="H1" s="194" t="s">
        <v>9</v>
      </c>
      <c r="I1" s="192" t="s">
        <v>10</v>
      </c>
      <c r="J1" s="21"/>
      <c r="K1" s="21"/>
      <c r="L1" s="21"/>
      <c r="M1" s="21"/>
      <c r="N1" s="21"/>
      <c r="O1" s="21"/>
    </row>
    <row r="2" spans="1:15" x14ac:dyDescent="0.2">
      <c r="A2" s="197"/>
      <c r="B2" s="200"/>
      <c r="C2" s="201"/>
      <c r="D2" s="203"/>
      <c r="E2" s="203"/>
      <c r="F2" s="203"/>
      <c r="G2" s="203"/>
      <c r="H2" s="195"/>
      <c r="I2" s="193"/>
      <c r="J2" s="21"/>
      <c r="K2" s="21"/>
      <c r="L2" s="21"/>
      <c r="M2" s="21"/>
      <c r="N2" s="21"/>
      <c r="O2" s="21"/>
    </row>
    <row r="3" spans="1:15" x14ac:dyDescent="0.2">
      <c r="A3" s="11" t="s">
        <v>44</v>
      </c>
      <c r="B3" s="185"/>
      <c r="C3" s="186"/>
      <c r="D3" s="53">
        <v>120</v>
      </c>
      <c r="E3" s="28"/>
      <c r="F3" s="40">
        <v>24</v>
      </c>
      <c r="G3" s="61">
        <v>0.3</v>
      </c>
      <c r="H3" s="43">
        <f t="shared" ref="H3:H14" si="0">$F3*$E3*($D3/1000)*(G3)</f>
        <v>0</v>
      </c>
      <c r="I3" s="44">
        <f>$H3*365*Details!$J$22</f>
        <v>0</v>
      </c>
      <c r="J3" s="21"/>
      <c r="K3" s="21"/>
      <c r="L3" s="21"/>
      <c r="M3" s="21"/>
      <c r="N3" s="21"/>
      <c r="O3" s="21"/>
    </row>
    <row r="4" spans="1:15" x14ac:dyDescent="0.2">
      <c r="A4" s="11" t="s">
        <v>43</v>
      </c>
      <c r="B4" s="185"/>
      <c r="C4" s="186"/>
      <c r="D4" s="53">
        <v>220</v>
      </c>
      <c r="E4" s="28"/>
      <c r="F4" s="40">
        <v>24</v>
      </c>
      <c r="G4" s="61">
        <v>0.3</v>
      </c>
      <c r="H4" s="43">
        <f t="shared" si="0"/>
        <v>0</v>
      </c>
      <c r="I4" s="44">
        <f>$H4*365*Details!$J$22</f>
        <v>0</v>
      </c>
      <c r="J4" s="21"/>
      <c r="K4" s="21"/>
      <c r="L4" s="21"/>
      <c r="M4" s="21"/>
      <c r="N4" s="21"/>
      <c r="O4" s="21"/>
    </row>
    <row r="5" spans="1:15" x14ac:dyDescent="0.2">
      <c r="A5" s="11" t="s">
        <v>45</v>
      </c>
      <c r="B5" s="185"/>
      <c r="C5" s="186"/>
      <c r="D5" s="53">
        <v>400</v>
      </c>
      <c r="E5" s="28"/>
      <c r="F5" s="40">
        <v>24</v>
      </c>
      <c r="G5" s="61">
        <v>0.3</v>
      </c>
      <c r="H5" s="43">
        <f t="shared" si="0"/>
        <v>0</v>
      </c>
      <c r="I5" s="44">
        <f>$H5*365*Details!$J$22</f>
        <v>0</v>
      </c>
      <c r="J5" s="21"/>
      <c r="K5" s="21"/>
      <c r="L5" s="21"/>
      <c r="M5" s="21"/>
      <c r="N5" s="21"/>
      <c r="O5" s="21"/>
    </row>
    <row r="6" spans="1:15" x14ac:dyDescent="0.2">
      <c r="A6" s="29" t="s">
        <v>47</v>
      </c>
      <c r="B6" s="189"/>
      <c r="C6" s="190"/>
      <c r="D6" s="54">
        <v>500</v>
      </c>
      <c r="E6" s="31"/>
      <c r="F6" s="40">
        <v>24</v>
      </c>
      <c r="G6" s="61">
        <v>0.3</v>
      </c>
      <c r="H6" s="43">
        <f t="shared" si="0"/>
        <v>0</v>
      </c>
      <c r="I6" s="44">
        <f>$H6*365*Details!$J$22</f>
        <v>0</v>
      </c>
      <c r="J6" s="21"/>
      <c r="K6" s="21"/>
      <c r="L6" s="21"/>
      <c r="M6" s="21"/>
      <c r="N6" s="21"/>
      <c r="O6" s="21"/>
    </row>
    <row r="7" spans="1:15" x14ac:dyDescent="0.2">
      <c r="A7" s="29" t="s">
        <v>48</v>
      </c>
      <c r="B7" s="189"/>
      <c r="C7" s="190"/>
      <c r="D7" s="54">
        <v>700</v>
      </c>
      <c r="E7" s="31"/>
      <c r="F7" s="40">
        <v>24</v>
      </c>
      <c r="G7" s="61">
        <v>0.3</v>
      </c>
      <c r="H7" s="43">
        <f t="shared" si="0"/>
        <v>0</v>
      </c>
      <c r="I7" s="44">
        <f>$H7*365*Details!$J$22</f>
        <v>0</v>
      </c>
      <c r="J7" s="21"/>
      <c r="K7" s="21"/>
      <c r="L7" s="21"/>
      <c r="M7" s="21"/>
      <c r="N7" s="21"/>
      <c r="O7" s="21"/>
    </row>
    <row r="8" spans="1:15" x14ac:dyDescent="0.2">
      <c r="A8" s="11" t="s">
        <v>46</v>
      </c>
      <c r="B8" s="185"/>
      <c r="C8" s="186"/>
      <c r="D8" s="53">
        <v>400</v>
      </c>
      <c r="E8" s="28"/>
      <c r="F8" s="40">
        <v>24</v>
      </c>
      <c r="G8" s="61">
        <v>0.3</v>
      </c>
      <c r="H8" s="43">
        <f t="shared" si="0"/>
        <v>0</v>
      </c>
      <c r="I8" s="44">
        <f>$H8*365*Details!$J$22</f>
        <v>0</v>
      </c>
      <c r="J8" s="21"/>
      <c r="K8" s="21"/>
      <c r="L8" s="21"/>
      <c r="M8" s="21"/>
      <c r="N8" s="21"/>
      <c r="O8" s="21"/>
    </row>
    <row r="9" spans="1:15" x14ac:dyDescent="0.2">
      <c r="A9" s="29" t="s">
        <v>42</v>
      </c>
      <c r="B9" s="189"/>
      <c r="C9" s="190"/>
      <c r="D9" s="54"/>
      <c r="E9" s="31"/>
      <c r="F9" s="40">
        <v>24</v>
      </c>
      <c r="G9" s="40"/>
      <c r="H9" s="43">
        <f t="shared" si="0"/>
        <v>0</v>
      </c>
      <c r="I9" s="44">
        <f>$H9*365*Details!$J$22</f>
        <v>0</v>
      </c>
      <c r="J9" s="21"/>
      <c r="K9" s="21"/>
      <c r="L9" s="21"/>
      <c r="M9" s="21"/>
      <c r="N9" s="21"/>
      <c r="O9" s="21"/>
    </row>
    <row r="10" spans="1:15" x14ac:dyDescent="0.2">
      <c r="A10" s="29" t="s">
        <v>42</v>
      </c>
      <c r="B10" s="189"/>
      <c r="C10" s="190"/>
      <c r="D10" s="54"/>
      <c r="E10" s="31"/>
      <c r="F10" s="40">
        <v>24</v>
      </c>
      <c r="G10" s="40"/>
      <c r="H10" s="43">
        <f t="shared" si="0"/>
        <v>0</v>
      </c>
      <c r="I10" s="44">
        <f>$H10*365*Details!$J$22</f>
        <v>0</v>
      </c>
      <c r="J10" s="21"/>
      <c r="K10" s="21"/>
      <c r="L10" s="21"/>
      <c r="M10" s="21"/>
      <c r="N10" s="21"/>
      <c r="O10" s="21"/>
    </row>
    <row r="11" spans="1:15" x14ac:dyDescent="0.2">
      <c r="A11" s="11" t="s">
        <v>42</v>
      </c>
      <c r="B11" s="181"/>
      <c r="C11" s="182"/>
      <c r="D11" s="53"/>
      <c r="E11" s="31"/>
      <c r="F11" s="40">
        <v>24</v>
      </c>
      <c r="G11" s="40"/>
      <c r="H11" s="43">
        <f t="shared" si="0"/>
        <v>0</v>
      </c>
      <c r="I11" s="44">
        <f>$H11*365*Details!$J$22</f>
        <v>0</v>
      </c>
      <c r="J11" s="21"/>
      <c r="K11" s="21"/>
      <c r="L11" s="21"/>
      <c r="M11" s="21"/>
      <c r="N11" s="21"/>
      <c r="O11" s="21"/>
    </row>
    <row r="12" spans="1:15" x14ac:dyDescent="0.2">
      <c r="A12" s="38" t="s">
        <v>42</v>
      </c>
      <c r="B12" s="185"/>
      <c r="C12" s="186"/>
      <c r="D12" s="55"/>
      <c r="E12" s="31"/>
      <c r="F12" s="40">
        <v>24</v>
      </c>
      <c r="G12" s="40"/>
      <c r="H12" s="43">
        <f t="shared" si="0"/>
        <v>0</v>
      </c>
      <c r="I12" s="44">
        <f>$H12*365*Details!$J$22</f>
        <v>0</v>
      </c>
      <c r="J12" s="21"/>
      <c r="K12" s="21"/>
      <c r="L12" s="21"/>
      <c r="M12" s="21"/>
      <c r="N12" s="21"/>
      <c r="O12" s="21"/>
    </row>
    <row r="13" spans="1:15" x14ac:dyDescent="0.2">
      <c r="A13" s="29" t="s">
        <v>42</v>
      </c>
      <c r="B13" s="187"/>
      <c r="C13" s="188"/>
      <c r="D13" s="55"/>
      <c r="E13" s="31"/>
      <c r="F13" s="40">
        <v>24</v>
      </c>
      <c r="G13" s="40"/>
      <c r="H13" s="43">
        <f t="shared" si="0"/>
        <v>0</v>
      </c>
      <c r="I13" s="44">
        <f>$H13*365*Details!$J$22</f>
        <v>0</v>
      </c>
      <c r="J13" s="21"/>
      <c r="K13" s="21"/>
      <c r="L13" s="21"/>
      <c r="M13" s="21"/>
      <c r="N13" s="21"/>
      <c r="O13" s="21"/>
    </row>
    <row r="14" spans="1:15" ht="17" thickBot="1" x14ac:dyDescent="0.25">
      <c r="A14" s="14" t="s">
        <v>42</v>
      </c>
      <c r="B14" s="183"/>
      <c r="C14" s="184"/>
      <c r="D14" s="56"/>
      <c r="E14" s="57"/>
      <c r="F14" s="41">
        <v>24</v>
      </c>
      <c r="G14" s="41"/>
      <c r="H14" s="43">
        <f t="shared" si="0"/>
        <v>0</v>
      </c>
      <c r="I14" s="59">
        <f>$H14*365*Details!$J$22</f>
        <v>0</v>
      </c>
      <c r="J14" s="21"/>
      <c r="K14" s="21"/>
      <c r="L14" s="21"/>
      <c r="M14" s="21"/>
      <c r="N14" s="21"/>
      <c r="O14" s="21"/>
    </row>
    <row r="15" spans="1:1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">
      <c r="A16" s="33"/>
      <c r="B16" s="180"/>
      <c r="C16" s="180"/>
      <c r="D16" s="34"/>
      <c r="E16" s="34"/>
      <c r="F16" s="50" t="s">
        <v>39</v>
      </c>
      <c r="G16" s="50"/>
      <c r="H16" s="43">
        <f>SUM(H3:H14)</f>
        <v>0</v>
      </c>
      <c r="I16" s="49">
        <f>SUM(I3:I14)/365</f>
        <v>0</v>
      </c>
      <c r="J16" s="19"/>
      <c r="K16" s="19"/>
      <c r="L16" s="19"/>
      <c r="M16" s="19"/>
      <c r="N16" s="19"/>
      <c r="O16" s="19"/>
    </row>
    <row r="17" spans="1:15" x14ac:dyDescent="0.2">
      <c r="A17" s="33"/>
      <c r="B17" s="180"/>
      <c r="C17" s="180"/>
      <c r="D17" s="34"/>
      <c r="E17" s="179" t="s">
        <v>40</v>
      </c>
      <c r="F17" s="179"/>
      <c r="G17" s="50"/>
      <c r="H17" s="43">
        <f>H16*365</f>
        <v>0</v>
      </c>
      <c r="I17" s="49">
        <f>SUM(I3:I14)</f>
        <v>0</v>
      </c>
      <c r="J17" s="19"/>
      <c r="K17" s="19"/>
      <c r="L17" s="19"/>
      <c r="M17" s="19"/>
      <c r="N17" s="19"/>
      <c r="O17" s="19"/>
    </row>
    <row r="18" spans="1:1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">
      <c r="A19" s="33"/>
      <c r="B19" s="180"/>
      <c r="C19" s="180"/>
      <c r="D19" s="34"/>
      <c r="E19" s="34"/>
      <c r="F19" s="35"/>
      <c r="G19" s="35"/>
      <c r="H19" s="36"/>
      <c r="I19" s="37"/>
      <c r="J19" s="19"/>
      <c r="K19" s="19"/>
      <c r="L19" s="19"/>
      <c r="M19" s="19"/>
      <c r="N19" s="19"/>
      <c r="O19" s="19"/>
    </row>
    <row r="20" spans="1:15" x14ac:dyDescent="0.2">
      <c r="A20" s="33"/>
      <c r="B20" s="180"/>
      <c r="C20" s="180"/>
      <c r="D20" s="34"/>
      <c r="E20" s="34"/>
      <c r="F20" s="35"/>
      <c r="G20" s="35"/>
      <c r="H20" s="36"/>
      <c r="I20" s="37"/>
      <c r="J20" s="19"/>
      <c r="K20" s="19"/>
      <c r="L20" s="19"/>
      <c r="M20" s="19"/>
      <c r="N20" s="19"/>
      <c r="O20" s="19"/>
    </row>
    <row r="21" spans="1:1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</sheetData>
  <mergeCells count="25">
    <mergeCell ref="B7:C7"/>
    <mergeCell ref="G1:G2"/>
    <mergeCell ref="A1:A2"/>
    <mergeCell ref="B1:C2"/>
    <mergeCell ref="D1:D2"/>
    <mergeCell ref="E1:E2"/>
    <mergeCell ref="F1:F2"/>
    <mergeCell ref="I1:I2"/>
    <mergeCell ref="B3:C3"/>
    <mergeCell ref="B4:C4"/>
    <mergeCell ref="B5:C5"/>
    <mergeCell ref="B6:C6"/>
    <mergeCell ref="H1:H2"/>
    <mergeCell ref="E17:F17"/>
    <mergeCell ref="B19:C19"/>
    <mergeCell ref="B20:C20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zoomScale="125" zoomScaleNormal="125" zoomScalePageLayoutView="125" workbookViewId="0">
      <selection activeCell="J6" sqref="J6"/>
    </sheetView>
  </sheetViews>
  <sheetFormatPr baseColWidth="10" defaultRowHeight="16" x14ac:dyDescent="0.2"/>
  <cols>
    <col min="1" max="1" width="28.83203125" customWidth="1"/>
    <col min="2" max="2" width="10.83203125" hidden="1" customWidth="1"/>
    <col min="3" max="3" width="17.1640625" customWidth="1"/>
  </cols>
  <sheetData>
    <row r="1" spans="1:13" x14ac:dyDescent="0.2">
      <c r="A1" s="196" t="s">
        <v>107</v>
      </c>
      <c r="B1" s="206" t="s">
        <v>115</v>
      </c>
      <c r="C1" s="199"/>
      <c r="D1" s="202" t="s">
        <v>7</v>
      </c>
      <c r="E1" s="202" t="s">
        <v>21</v>
      </c>
      <c r="F1" s="194" t="s">
        <v>9</v>
      </c>
      <c r="G1" s="192" t="s">
        <v>10</v>
      </c>
      <c r="H1" s="21"/>
      <c r="I1" s="21"/>
      <c r="J1" s="21"/>
      <c r="K1" s="21"/>
      <c r="L1" s="21"/>
      <c r="M1" s="21"/>
    </row>
    <row r="2" spans="1:13" x14ac:dyDescent="0.2">
      <c r="A2" s="197"/>
      <c r="B2" s="200"/>
      <c r="C2" s="201"/>
      <c r="D2" s="203"/>
      <c r="E2" s="203"/>
      <c r="F2" s="195"/>
      <c r="G2" s="193"/>
      <c r="H2" s="21"/>
      <c r="I2" s="21"/>
      <c r="J2" s="21"/>
      <c r="K2" s="21"/>
      <c r="L2" s="21"/>
      <c r="M2" s="21"/>
    </row>
    <row r="3" spans="1:13" x14ac:dyDescent="0.2">
      <c r="A3" s="11" t="s">
        <v>108</v>
      </c>
      <c r="B3" s="12">
        <v>160</v>
      </c>
      <c r="C3" s="53">
        <v>160</v>
      </c>
      <c r="D3" s="28"/>
      <c r="E3" s="53">
        <v>50</v>
      </c>
      <c r="F3" s="43">
        <f t="shared" ref="F3:F14" si="0">(E3*$C$26)*D3</f>
        <v>0</v>
      </c>
      <c r="G3" s="44">
        <f>$F3*365*Details!$J$22</f>
        <v>0</v>
      </c>
      <c r="H3" s="21"/>
      <c r="I3" s="21"/>
      <c r="J3" s="21"/>
      <c r="K3" s="21"/>
      <c r="L3" s="21"/>
      <c r="M3" s="21"/>
    </row>
    <row r="4" spans="1:13" x14ac:dyDescent="0.2">
      <c r="A4" s="11" t="s">
        <v>109</v>
      </c>
      <c r="B4" s="12">
        <v>220</v>
      </c>
      <c r="C4" s="53">
        <v>280</v>
      </c>
      <c r="D4" s="28"/>
      <c r="E4" s="53">
        <v>100</v>
      </c>
      <c r="F4" s="43">
        <f t="shared" si="0"/>
        <v>0</v>
      </c>
      <c r="G4" s="44">
        <f>$F4*365*Details!$J$22</f>
        <v>0</v>
      </c>
      <c r="H4" s="21"/>
      <c r="I4" s="21"/>
      <c r="J4" s="21"/>
      <c r="K4" s="21"/>
      <c r="L4" s="21"/>
      <c r="M4" s="21"/>
    </row>
    <row r="5" spans="1:13" x14ac:dyDescent="0.2">
      <c r="A5" s="11" t="s">
        <v>110</v>
      </c>
      <c r="B5" s="12">
        <v>400</v>
      </c>
      <c r="C5" s="53">
        <v>400</v>
      </c>
      <c r="D5" s="28"/>
      <c r="E5" s="53">
        <v>180</v>
      </c>
      <c r="F5" s="43">
        <f t="shared" si="0"/>
        <v>0</v>
      </c>
      <c r="G5" s="44">
        <f>$F5*365*Details!$J$22</f>
        <v>0</v>
      </c>
      <c r="H5" s="21"/>
      <c r="I5" s="21"/>
      <c r="J5" s="21"/>
      <c r="K5" s="21"/>
      <c r="L5" s="21"/>
      <c r="M5" s="21"/>
    </row>
    <row r="6" spans="1:13" x14ac:dyDescent="0.2">
      <c r="A6" s="11" t="s">
        <v>111</v>
      </c>
      <c r="B6" s="30">
        <v>160</v>
      </c>
      <c r="C6" s="54">
        <v>160</v>
      </c>
      <c r="D6" s="31"/>
      <c r="E6" s="54">
        <v>50</v>
      </c>
      <c r="F6" s="43">
        <f t="shared" si="0"/>
        <v>0</v>
      </c>
      <c r="G6" s="44">
        <f>$F6*365*$C$28</f>
        <v>0</v>
      </c>
      <c r="H6" s="21"/>
      <c r="I6" s="21"/>
      <c r="J6" s="21"/>
      <c r="K6" s="21"/>
      <c r="L6" s="21"/>
      <c r="M6" s="21"/>
    </row>
    <row r="7" spans="1:13" ht="28" x14ac:dyDescent="0.2">
      <c r="A7" s="11" t="s">
        <v>112</v>
      </c>
      <c r="B7" s="30">
        <v>220</v>
      </c>
      <c r="C7" s="54">
        <v>280</v>
      </c>
      <c r="D7" s="31"/>
      <c r="E7" s="54">
        <v>100</v>
      </c>
      <c r="F7" s="43">
        <f t="shared" si="0"/>
        <v>0</v>
      </c>
      <c r="G7" s="44">
        <f>$F7*365*$C$28</f>
        <v>0</v>
      </c>
      <c r="H7" s="21"/>
      <c r="I7" s="21"/>
      <c r="J7" s="21"/>
      <c r="K7" s="21"/>
      <c r="L7" s="21"/>
      <c r="M7" s="21"/>
    </row>
    <row r="8" spans="1:13" x14ac:dyDescent="0.2">
      <c r="A8" s="11" t="s">
        <v>113</v>
      </c>
      <c r="B8" s="12">
        <v>400</v>
      </c>
      <c r="C8" s="53">
        <v>400</v>
      </c>
      <c r="D8" s="28"/>
      <c r="E8" s="53">
        <v>180</v>
      </c>
      <c r="F8" s="43">
        <f t="shared" si="0"/>
        <v>0</v>
      </c>
      <c r="G8" s="44">
        <f>$F8*365*$C$28</f>
        <v>0</v>
      </c>
      <c r="H8" s="21"/>
      <c r="I8" s="21"/>
      <c r="J8" s="21"/>
      <c r="K8" s="21"/>
      <c r="L8" s="21"/>
      <c r="M8" s="21"/>
    </row>
    <row r="9" spans="1:13" x14ac:dyDescent="0.2">
      <c r="A9" s="29" t="s">
        <v>120</v>
      </c>
      <c r="B9" s="30">
        <v>16</v>
      </c>
      <c r="C9" s="54">
        <v>280</v>
      </c>
      <c r="D9" s="31"/>
      <c r="E9" s="54">
        <v>20</v>
      </c>
      <c r="F9" s="43">
        <f t="shared" si="0"/>
        <v>0</v>
      </c>
      <c r="G9" s="44">
        <f>$F9*365*Details!$J$22</f>
        <v>0</v>
      </c>
      <c r="H9" s="21"/>
      <c r="I9" s="21"/>
      <c r="J9" s="21"/>
      <c r="K9" s="21"/>
      <c r="L9" s="21"/>
      <c r="M9" s="21"/>
    </row>
    <row r="10" spans="1:13" x14ac:dyDescent="0.2">
      <c r="A10" s="29" t="s">
        <v>116</v>
      </c>
      <c r="B10" s="30">
        <v>20</v>
      </c>
      <c r="C10" s="54">
        <v>0</v>
      </c>
      <c r="D10" s="31"/>
      <c r="E10" s="54">
        <v>0</v>
      </c>
      <c r="F10" s="43">
        <f t="shared" si="0"/>
        <v>0</v>
      </c>
      <c r="G10" s="44">
        <f>$F10*365*Details!$J$22</f>
        <v>0</v>
      </c>
      <c r="H10" s="21"/>
      <c r="I10" s="21"/>
      <c r="J10" s="21"/>
      <c r="K10" s="21"/>
      <c r="L10" s="21"/>
      <c r="M10" s="21"/>
    </row>
    <row r="11" spans="1:13" x14ac:dyDescent="0.2">
      <c r="A11" s="11" t="s">
        <v>116</v>
      </c>
      <c r="B11" s="13">
        <v>0</v>
      </c>
      <c r="C11" s="53">
        <v>0</v>
      </c>
      <c r="D11" s="31"/>
      <c r="E11" s="53">
        <v>0</v>
      </c>
      <c r="F11" s="43">
        <f t="shared" si="0"/>
        <v>0</v>
      </c>
      <c r="G11" s="44">
        <f>$F11*365*Details!$J$22</f>
        <v>0</v>
      </c>
      <c r="H11" s="21"/>
      <c r="I11" s="21"/>
      <c r="J11" s="21"/>
      <c r="K11" s="21"/>
      <c r="L11" s="21"/>
      <c r="M11" s="21"/>
    </row>
    <row r="12" spans="1:13" x14ac:dyDescent="0.2">
      <c r="A12" s="38" t="s">
        <v>116</v>
      </c>
      <c r="B12" s="39">
        <v>0</v>
      </c>
      <c r="C12" s="53">
        <v>0</v>
      </c>
      <c r="D12" s="31"/>
      <c r="E12" s="55">
        <v>0</v>
      </c>
      <c r="F12" s="43">
        <f t="shared" si="0"/>
        <v>0</v>
      </c>
      <c r="G12" s="44">
        <f>$F12*365*Details!$J$22</f>
        <v>0</v>
      </c>
      <c r="H12" s="21"/>
      <c r="I12" s="21"/>
      <c r="J12" s="21"/>
      <c r="K12" s="21"/>
      <c r="L12" s="21"/>
      <c r="M12" s="21"/>
    </row>
    <row r="13" spans="1:13" x14ac:dyDescent="0.2">
      <c r="A13" s="29" t="s">
        <v>116</v>
      </c>
      <c r="B13" s="32">
        <v>0</v>
      </c>
      <c r="C13" s="55">
        <v>0</v>
      </c>
      <c r="D13" s="31"/>
      <c r="E13" s="55">
        <v>0</v>
      </c>
      <c r="F13" s="43">
        <f t="shared" si="0"/>
        <v>0</v>
      </c>
      <c r="G13" s="44">
        <f>$F13*365*Details!$J$22</f>
        <v>0</v>
      </c>
      <c r="H13" s="21"/>
      <c r="I13" s="21"/>
      <c r="J13" s="21"/>
      <c r="K13" s="21"/>
      <c r="L13" s="21"/>
      <c r="M13" s="21"/>
    </row>
    <row r="14" spans="1:13" ht="17" thickBot="1" x14ac:dyDescent="0.25">
      <c r="A14" s="14" t="s">
        <v>116</v>
      </c>
      <c r="B14" s="15">
        <v>0</v>
      </c>
      <c r="C14" s="56">
        <v>0</v>
      </c>
      <c r="D14" s="57"/>
      <c r="E14" s="56">
        <v>0</v>
      </c>
      <c r="F14" s="43">
        <f t="shared" si="0"/>
        <v>0</v>
      </c>
      <c r="G14" s="59">
        <f>$F14*365*Details!$J$22</f>
        <v>0</v>
      </c>
      <c r="H14" s="21"/>
      <c r="I14" s="21"/>
      <c r="J14" s="21"/>
      <c r="K14" s="21"/>
      <c r="L14" s="21"/>
      <c r="M14" s="21"/>
    </row>
    <row r="15" spans="1:13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">
      <c r="A16" s="33"/>
      <c r="B16" s="180"/>
      <c r="C16" s="180"/>
      <c r="D16" s="179" t="s">
        <v>123</v>
      </c>
      <c r="E16" s="191"/>
      <c r="F16" s="43">
        <f>SUM(F3:F14)</f>
        <v>0</v>
      </c>
      <c r="G16" s="49">
        <f>SUM(G3:G14)/365</f>
        <v>0</v>
      </c>
      <c r="H16" s="19"/>
      <c r="I16" s="19"/>
      <c r="J16" s="19"/>
      <c r="K16" s="19"/>
      <c r="L16" s="19"/>
      <c r="M16" s="19"/>
    </row>
    <row r="17" spans="1:13" ht="15" customHeight="1" x14ac:dyDescent="0.2">
      <c r="A17" s="33"/>
      <c r="B17" s="179" t="s">
        <v>114</v>
      </c>
      <c r="C17" s="179"/>
      <c r="D17" s="179"/>
      <c r="E17" s="191"/>
      <c r="F17" s="43">
        <f>F16*365</f>
        <v>0</v>
      </c>
      <c r="G17" s="49">
        <f>SUM(G3:G14)</f>
        <v>0</v>
      </c>
      <c r="H17" s="19"/>
      <c r="I17" s="19"/>
      <c r="J17" s="19"/>
      <c r="K17" s="19"/>
      <c r="L17" s="19"/>
      <c r="M17" s="19"/>
    </row>
    <row r="18" spans="1:13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">
      <c r="A19" s="33"/>
      <c r="B19" s="180"/>
      <c r="C19" s="180"/>
      <c r="D19" s="63"/>
      <c r="E19" s="35"/>
      <c r="F19" s="36"/>
      <c r="G19" s="37"/>
      <c r="H19" s="19"/>
      <c r="I19" s="19"/>
      <c r="J19" s="19"/>
      <c r="K19" s="19"/>
      <c r="L19" s="19"/>
      <c r="M19" s="19"/>
    </row>
    <row r="20" spans="1:13" x14ac:dyDescent="0.2">
      <c r="A20" s="33"/>
      <c r="B20" s="180"/>
      <c r="C20" s="180"/>
      <c r="D20" s="63"/>
      <c r="E20" s="35"/>
      <c r="F20" s="36"/>
      <c r="G20" s="37"/>
      <c r="H20" s="19"/>
      <c r="I20" s="19"/>
      <c r="J20" s="19"/>
      <c r="K20" s="19"/>
      <c r="L20" s="19"/>
      <c r="M20" s="19"/>
    </row>
    <row r="21" spans="1:13" x14ac:dyDescent="0.2">
      <c r="A21" s="19" t="s">
        <v>148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">
      <c r="A22" s="19" t="s">
        <v>117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">
      <c r="A23" s="19" t="s">
        <v>118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">
      <c r="A26" s="68" t="s">
        <v>119</v>
      </c>
      <c r="B26" s="19"/>
      <c r="C26" s="62">
        <v>0.06</v>
      </c>
      <c r="D26" s="19"/>
      <c r="E26" s="19" t="s">
        <v>122</v>
      </c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">
      <c r="A28" s="68" t="s">
        <v>121</v>
      </c>
      <c r="B28" s="19"/>
      <c r="C28" s="69">
        <v>0.12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">
      <c r="A32" s="19" t="s">
        <v>149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mergeCells count="11">
    <mergeCell ref="G1:G2"/>
    <mergeCell ref="A1:A2"/>
    <mergeCell ref="B1:C2"/>
    <mergeCell ref="D1:D2"/>
    <mergeCell ref="E1:E2"/>
    <mergeCell ref="F1:F2"/>
    <mergeCell ref="B20:C20"/>
    <mergeCell ref="B17:E17"/>
    <mergeCell ref="B16:C16"/>
    <mergeCell ref="D16:E16"/>
    <mergeCell ref="B19:C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workbookViewId="0">
      <selection activeCell="D32" sqref="D32"/>
    </sheetView>
  </sheetViews>
  <sheetFormatPr baseColWidth="10" defaultRowHeight="16" x14ac:dyDescent="0.2"/>
  <cols>
    <col min="1" max="1" width="18.83203125" customWidth="1"/>
    <col min="2" max="2" width="27.1640625" customWidth="1"/>
    <col min="4" max="4" width="26.1640625" customWidth="1"/>
  </cols>
  <sheetData>
    <row r="1" spans="1:2" ht="27" customHeight="1" x14ac:dyDescent="0.25">
      <c r="A1" s="21" t="s">
        <v>124</v>
      </c>
      <c r="B1" s="82" t="s">
        <v>128</v>
      </c>
    </row>
    <row r="2" spans="1:2" ht="21" x14ac:dyDescent="0.25">
      <c r="A2" s="79" t="s">
        <v>22</v>
      </c>
      <c r="B2" s="77">
        <f>Lighting!G17</f>
        <v>0</v>
      </c>
    </row>
    <row r="3" spans="1:2" ht="21" x14ac:dyDescent="0.25">
      <c r="A3" s="79" t="s">
        <v>126</v>
      </c>
      <c r="B3" s="77">
        <f>'Cooling&amp;Heating'!I17</f>
        <v>0</v>
      </c>
    </row>
    <row r="4" spans="1:2" ht="21" x14ac:dyDescent="0.25">
      <c r="A4" s="79" t="s">
        <v>127</v>
      </c>
      <c r="B4" s="77">
        <f>'Cooling&amp;Heating'!I38</f>
        <v>0</v>
      </c>
    </row>
    <row r="5" spans="1:2" ht="21" x14ac:dyDescent="0.25">
      <c r="A5" s="80" t="s">
        <v>23</v>
      </c>
      <c r="B5" s="78">
        <f>Refrigeration!H17</f>
        <v>0</v>
      </c>
    </row>
    <row r="6" spans="1:2" ht="21" x14ac:dyDescent="0.25">
      <c r="A6" s="79" t="s">
        <v>125</v>
      </c>
      <c r="B6" s="77">
        <f>'Appliances&amp;Kitchen'!I17</f>
        <v>0</v>
      </c>
    </row>
    <row r="7" spans="1:2" ht="21" x14ac:dyDescent="0.25">
      <c r="A7" s="81" t="s">
        <v>49</v>
      </c>
      <c r="B7" s="77">
        <f>'Appliances&amp;Kitchen'!I38</f>
        <v>0</v>
      </c>
    </row>
    <row r="8" spans="1:2" ht="21" x14ac:dyDescent="0.25">
      <c r="A8" s="79" t="s">
        <v>24</v>
      </c>
      <c r="B8" s="77">
        <f>HWS!F17</f>
        <v>0</v>
      </c>
    </row>
    <row r="9" spans="1:2" x14ac:dyDescent="0.2">
      <c r="A9" s="70"/>
      <c r="B9" s="70"/>
    </row>
    <row r="10" spans="1:2" ht="21" x14ac:dyDescent="0.25">
      <c r="A10" s="72" t="s">
        <v>131</v>
      </c>
      <c r="B10" s="76">
        <f>SUM(B2:B9)</f>
        <v>0</v>
      </c>
    </row>
    <row r="11" spans="1:2" x14ac:dyDescent="0.2">
      <c r="A11" s="73"/>
    </row>
    <row r="12" spans="1:2" ht="21" x14ac:dyDescent="0.25">
      <c r="A12" s="72" t="s">
        <v>130</v>
      </c>
      <c r="B12" s="75">
        <f>Details!J21</f>
        <v>0</v>
      </c>
    </row>
    <row r="13" spans="1:2" x14ac:dyDescent="0.2">
      <c r="A13" s="73"/>
    </row>
    <row r="14" spans="1:2" ht="21" x14ac:dyDescent="0.25">
      <c r="A14" s="72" t="s">
        <v>129</v>
      </c>
      <c r="B14" s="74" t="e">
        <f>(B10-B12)/ABS(B12)</f>
        <v>#DIV/0!</v>
      </c>
    </row>
    <row r="18" spans="1:1" x14ac:dyDescent="0.2">
      <c r="A18" s="71"/>
    </row>
    <row r="19" spans="1:1" x14ac:dyDescent="0.2">
      <c r="A19" t="s">
        <v>132</v>
      </c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9"/>
  <sheetViews>
    <sheetView zoomScale="125" zoomScaleNormal="125" zoomScalePageLayoutView="125" workbookViewId="0">
      <selection activeCell="J20" sqref="J20"/>
    </sheetView>
  </sheetViews>
  <sheetFormatPr baseColWidth="10" defaultRowHeight="16" x14ac:dyDescent="0.2"/>
  <cols>
    <col min="1" max="1" width="28.83203125" customWidth="1"/>
    <col min="2" max="3" width="10.83203125" hidden="1" customWidth="1"/>
    <col min="4" max="4" width="10.83203125" customWidth="1"/>
    <col min="5" max="5" width="15" customWidth="1"/>
    <col min="6" max="7" width="16.6640625" customWidth="1"/>
    <col min="8" max="8" width="17.1640625" customWidth="1"/>
    <col min="9" max="9" width="19.6640625" customWidth="1"/>
    <col min="10" max="10" width="19.33203125" customWidth="1"/>
    <col min="11" max="11" width="26.6640625" customWidth="1"/>
    <col min="12" max="12" width="17.5" customWidth="1"/>
  </cols>
  <sheetData>
    <row r="1" spans="1:16" ht="15" customHeight="1" x14ac:dyDescent="0.2">
      <c r="A1" s="196" t="s">
        <v>133</v>
      </c>
      <c r="B1" s="198" t="s">
        <v>5</v>
      </c>
      <c r="C1" s="199"/>
      <c r="D1" s="207" t="s">
        <v>140</v>
      </c>
      <c r="E1" s="202" t="s">
        <v>141</v>
      </c>
      <c r="F1" s="202" t="s">
        <v>134</v>
      </c>
      <c r="G1" s="202" t="s">
        <v>142</v>
      </c>
      <c r="H1" s="202" t="s">
        <v>144</v>
      </c>
      <c r="I1" s="202" t="s">
        <v>135</v>
      </c>
      <c r="J1" s="202" t="s">
        <v>136</v>
      </c>
      <c r="K1" s="202" t="s">
        <v>137</v>
      </c>
      <c r="L1" s="202" t="s">
        <v>138</v>
      </c>
      <c r="M1" s="21"/>
      <c r="N1" s="21"/>
      <c r="O1" s="21"/>
      <c r="P1" s="21"/>
    </row>
    <row r="2" spans="1:16" x14ac:dyDescent="0.2">
      <c r="A2" s="197"/>
      <c r="B2" s="200"/>
      <c r="C2" s="201"/>
      <c r="D2" s="208"/>
      <c r="E2" s="203"/>
      <c r="F2" s="203"/>
      <c r="G2" s="203"/>
      <c r="H2" s="203"/>
      <c r="I2" s="203"/>
      <c r="J2" s="203"/>
      <c r="K2" s="203"/>
      <c r="L2" s="203"/>
      <c r="M2" s="21"/>
      <c r="N2" s="21"/>
      <c r="O2" s="21"/>
      <c r="P2" s="21"/>
    </row>
    <row r="3" spans="1:16" x14ac:dyDescent="0.2">
      <c r="A3" s="11" t="s">
        <v>139</v>
      </c>
      <c r="B3" s="185"/>
      <c r="C3" s="186"/>
      <c r="D3" s="66">
        <v>0</v>
      </c>
      <c r="E3" s="53">
        <v>0</v>
      </c>
      <c r="F3" s="83">
        <f>(E3*Details!$J$22)*365</f>
        <v>0</v>
      </c>
      <c r="G3" s="88" t="s">
        <v>143</v>
      </c>
      <c r="H3" s="53">
        <v>0</v>
      </c>
      <c r="I3" s="83">
        <f>(H3*Details!$J$22)*365</f>
        <v>0</v>
      </c>
      <c r="J3" s="91">
        <v>0</v>
      </c>
      <c r="K3" s="83">
        <f t="shared" ref="K3:K14" si="0">F3-I3</f>
        <v>0</v>
      </c>
      <c r="L3" s="92" t="e">
        <f>J3/K3</f>
        <v>#DIV/0!</v>
      </c>
      <c r="M3" s="21"/>
      <c r="N3" s="21"/>
      <c r="O3" s="21"/>
      <c r="P3" s="21"/>
    </row>
    <row r="4" spans="1:16" x14ac:dyDescent="0.2">
      <c r="A4" s="11" t="s">
        <v>146</v>
      </c>
      <c r="B4" s="185"/>
      <c r="C4" s="186"/>
      <c r="D4" s="66">
        <v>0</v>
      </c>
      <c r="E4" s="53">
        <v>0</v>
      </c>
      <c r="F4" s="83">
        <f>(E4*Details!$J$22)*365</f>
        <v>0</v>
      </c>
      <c r="G4" s="28" t="s">
        <v>147</v>
      </c>
      <c r="H4" s="53">
        <v>0</v>
      </c>
      <c r="I4" s="83">
        <f>(H4*Details!$J$22)*365</f>
        <v>0</v>
      </c>
      <c r="J4" s="88">
        <v>0</v>
      </c>
      <c r="K4" s="83">
        <f t="shared" si="0"/>
        <v>0</v>
      </c>
      <c r="L4" s="92" t="e">
        <f>(J4/K4)</f>
        <v>#DIV/0!</v>
      </c>
      <c r="M4" s="21"/>
      <c r="N4" s="21"/>
      <c r="O4" s="21"/>
      <c r="P4" s="21"/>
    </row>
    <row r="5" spans="1:16" x14ac:dyDescent="0.2">
      <c r="A5" s="11"/>
      <c r="B5" s="185"/>
      <c r="C5" s="186"/>
      <c r="D5" s="66"/>
      <c r="E5" s="53"/>
      <c r="F5" s="83">
        <f>(E5*Details!$J$22)*365</f>
        <v>0</v>
      </c>
      <c r="G5" s="28"/>
      <c r="H5" s="53"/>
      <c r="I5" s="83">
        <f>(H5*Details!$J$22)*365</f>
        <v>0</v>
      </c>
      <c r="J5" s="88"/>
      <c r="K5" s="83">
        <f t="shared" si="0"/>
        <v>0</v>
      </c>
      <c r="L5" s="92" t="e">
        <f>(J5/K5)</f>
        <v>#DIV/0!</v>
      </c>
      <c r="M5" s="21"/>
      <c r="N5" s="21"/>
      <c r="O5" s="21"/>
      <c r="P5" s="21"/>
    </row>
    <row r="6" spans="1:16" x14ac:dyDescent="0.2">
      <c r="A6" s="29"/>
      <c r="B6" s="189"/>
      <c r="C6" s="190"/>
      <c r="D6" s="84"/>
      <c r="E6" s="54"/>
      <c r="F6" s="83">
        <f>(E6*Details!$J$22)*365</f>
        <v>0</v>
      </c>
      <c r="G6" s="89"/>
      <c r="H6" s="54"/>
      <c r="I6" s="83">
        <f>(H6*Details!$J$22)*365</f>
        <v>0</v>
      </c>
      <c r="J6" s="93"/>
      <c r="K6" s="83">
        <f t="shared" si="0"/>
        <v>0</v>
      </c>
      <c r="L6" s="92" t="e">
        <f>J6/K6</f>
        <v>#DIV/0!</v>
      </c>
      <c r="M6" s="21"/>
      <c r="N6" s="21"/>
      <c r="O6" s="21"/>
      <c r="P6" s="21"/>
    </row>
    <row r="7" spans="1:16" x14ac:dyDescent="0.2">
      <c r="A7" s="29"/>
      <c r="B7" s="189"/>
      <c r="C7" s="190"/>
      <c r="D7" s="84"/>
      <c r="E7" s="54"/>
      <c r="F7" s="83">
        <f>(E7*Details!$J$22)*365</f>
        <v>0</v>
      </c>
      <c r="G7" s="89"/>
      <c r="H7" s="54"/>
      <c r="I7" s="83">
        <f>(H7*Details!$J$22)*365</f>
        <v>0</v>
      </c>
      <c r="J7" s="93"/>
      <c r="K7" s="83">
        <f t="shared" si="0"/>
        <v>0</v>
      </c>
      <c r="L7" s="92" t="e">
        <f>(J7/K7)</f>
        <v>#DIV/0!</v>
      </c>
      <c r="M7" s="21"/>
      <c r="N7" s="21"/>
      <c r="O7" s="21"/>
      <c r="P7" s="21"/>
    </row>
    <row r="8" spans="1:16" x14ac:dyDescent="0.2">
      <c r="A8" s="11"/>
      <c r="B8" s="185"/>
      <c r="C8" s="186"/>
      <c r="D8" s="28"/>
      <c r="E8" s="53"/>
      <c r="F8" s="83">
        <f>(E8*Details!$J$22)*365</f>
        <v>0</v>
      </c>
      <c r="G8" s="28"/>
      <c r="H8" s="53"/>
      <c r="I8" s="83">
        <f>(H8*Details!$J$22)*365</f>
        <v>0</v>
      </c>
      <c r="J8" s="88"/>
      <c r="K8" s="83">
        <f t="shared" si="0"/>
        <v>0</v>
      </c>
      <c r="L8" s="92" t="e">
        <f>(J8/K8)</f>
        <v>#DIV/0!</v>
      </c>
      <c r="M8" s="21"/>
      <c r="N8" s="21"/>
      <c r="O8" s="21"/>
      <c r="P8" s="21"/>
    </row>
    <row r="9" spans="1:16" x14ac:dyDescent="0.2">
      <c r="A9" s="29"/>
      <c r="B9" s="189"/>
      <c r="C9" s="190"/>
      <c r="D9" s="84"/>
      <c r="E9" s="54"/>
      <c r="F9" s="83">
        <f>(E9*Details!$J$22)*365</f>
        <v>0</v>
      </c>
      <c r="G9" s="89"/>
      <c r="H9" s="54"/>
      <c r="I9" s="83">
        <f>(H9*Details!$J$22)*365</f>
        <v>0</v>
      </c>
      <c r="J9" s="93"/>
      <c r="K9" s="83">
        <f t="shared" si="0"/>
        <v>0</v>
      </c>
      <c r="L9" s="92" t="e">
        <f>(J9/K9)</f>
        <v>#DIV/0!</v>
      </c>
      <c r="M9" s="21"/>
      <c r="N9" s="21"/>
      <c r="O9" s="21"/>
      <c r="P9" s="21"/>
    </row>
    <row r="10" spans="1:16" x14ac:dyDescent="0.2">
      <c r="A10" s="29"/>
      <c r="B10" s="189"/>
      <c r="C10" s="190"/>
      <c r="D10" s="84"/>
      <c r="E10" s="54"/>
      <c r="F10" s="83">
        <f>(E10*Details!$J$22)*365</f>
        <v>0</v>
      </c>
      <c r="G10" s="89"/>
      <c r="H10" s="54"/>
      <c r="I10" s="83">
        <f>(H10*Details!$J$22)*365</f>
        <v>0</v>
      </c>
      <c r="J10" s="93"/>
      <c r="K10" s="83">
        <f t="shared" si="0"/>
        <v>0</v>
      </c>
      <c r="L10" s="92" t="e">
        <f>J10/K10</f>
        <v>#DIV/0!</v>
      </c>
      <c r="M10" s="21"/>
      <c r="N10" s="21"/>
      <c r="O10" s="21"/>
      <c r="P10" s="21"/>
    </row>
    <row r="11" spans="1:16" x14ac:dyDescent="0.2">
      <c r="A11" s="11"/>
      <c r="B11" s="181"/>
      <c r="C11" s="182"/>
      <c r="D11" s="85"/>
      <c r="E11" s="53"/>
      <c r="F11" s="83">
        <f>(E11*Details!$J$22)*365</f>
        <v>0</v>
      </c>
      <c r="G11" s="89"/>
      <c r="H11" s="53"/>
      <c r="I11" s="83">
        <f>(H11*Details!$J$22)*365</f>
        <v>0</v>
      </c>
      <c r="J11" s="88"/>
      <c r="K11" s="83">
        <f t="shared" si="0"/>
        <v>0</v>
      </c>
      <c r="L11" s="92" t="e">
        <f>J11/K11</f>
        <v>#DIV/0!</v>
      </c>
      <c r="M11" s="21"/>
      <c r="N11" s="21"/>
      <c r="O11" s="21"/>
      <c r="P11" s="21"/>
    </row>
    <row r="12" spans="1:16" x14ac:dyDescent="0.2">
      <c r="A12" s="38"/>
      <c r="B12" s="185"/>
      <c r="C12" s="186"/>
      <c r="D12" s="28"/>
      <c r="E12" s="55"/>
      <c r="F12" s="83">
        <f>(E12*Details!$J$22)*365</f>
        <v>0</v>
      </c>
      <c r="G12" s="89"/>
      <c r="H12" s="55"/>
      <c r="I12" s="83">
        <f>(H12*Details!$J$22)*365</f>
        <v>0</v>
      </c>
      <c r="J12" s="94"/>
      <c r="K12" s="83">
        <f t="shared" si="0"/>
        <v>0</v>
      </c>
      <c r="L12" s="92" t="e">
        <f>J12/K12</f>
        <v>#DIV/0!</v>
      </c>
      <c r="M12" s="21"/>
      <c r="N12" s="21"/>
      <c r="O12" s="21"/>
      <c r="P12" s="21"/>
    </row>
    <row r="13" spans="1:16" x14ac:dyDescent="0.2">
      <c r="A13" s="29"/>
      <c r="B13" s="187"/>
      <c r="C13" s="188"/>
      <c r="D13" s="86"/>
      <c r="E13" s="55"/>
      <c r="F13" s="83">
        <f>(E13*Details!$J$22)*365</f>
        <v>0</v>
      </c>
      <c r="G13" s="89"/>
      <c r="H13" s="55"/>
      <c r="I13" s="83">
        <f>(H13*Details!$J$22)*365</f>
        <v>0</v>
      </c>
      <c r="J13" s="94"/>
      <c r="K13" s="83">
        <f t="shared" si="0"/>
        <v>0</v>
      </c>
      <c r="L13" s="92" t="e">
        <f>J13/K13</f>
        <v>#DIV/0!</v>
      </c>
      <c r="M13" s="21"/>
      <c r="N13" s="21"/>
      <c r="O13" s="21"/>
      <c r="P13" s="21"/>
    </row>
    <row r="14" spans="1:16" ht="17" thickBot="1" x14ac:dyDescent="0.25">
      <c r="A14" s="14"/>
      <c r="B14" s="183"/>
      <c r="C14" s="184"/>
      <c r="D14" s="87"/>
      <c r="E14" s="56"/>
      <c r="F14" s="96">
        <f>(E14*Details!$J$22)*365</f>
        <v>0</v>
      </c>
      <c r="G14" s="90"/>
      <c r="H14" s="56"/>
      <c r="I14" s="96">
        <f>(H14*Details!$J$22)*365</f>
        <v>0</v>
      </c>
      <c r="J14" s="95"/>
      <c r="K14" s="96">
        <f t="shared" si="0"/>
        <v>0</v>
      </c>
      <c r="L14" s="97" t="e">
        <f>J14/K14</f>
        <v>#DIV/0!</v>
      </c>
      <c r="M14" s="21"/>
      <c r="N14" s="21"/>
      <c r="O14" s="21"/>
      <c r="P14" s="21"/>
    </row>
    <row r="15" spans="1:16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33"/>
      <c r="B16" s="180"/>
      <c r="C16" s="180"/>
      <c r="D16" s="67"/>
      <c r="E16" s="180"/>
      <c r="F16" s="180"/>
      <c r="G16" s="180"/>
      <c r="H16" s="180"/>
      <c r="I16" s="180"/>
      <c r="J16" s="180"/>
      <c r="K16" s="180"/>
      <c r="L16" s="19"/>
      <c r="M16" s="19"/>
      <c r="N16" s="19"/>
      <c r="O16" s="19"/>
      <c r="P16" s="19"/>
    </row>
    <row r="17" spans="1:16" x14ac:dyDescent="0.2">
      <c r="A17" s="33"/>
      <c r="B17" s="180"/>
      <c r="C17" s="180"/>
      <c r="D17" s="67"/>
      <c r="E17" s="180"/>
      <c r="F17" s="180"/>
      <c r="G17" s="180"/>
      <c r="H17" s="180"/>
      <c r="I17" s="180"/>
      <c r="J17" s="180"/>
      <c r="K17" s="180"/>
      <c r="L17" s="19"/>
      <c r="M17" s="19"/>
      <c r="N17" s="19"/>
      <c r="O17" s="19"/>
      <c r="P17" s="19"/>
    </row>
    <row r="18" spans="1:16" x14ac:dyDescent="0.2">
      <c r="A18" s="19"/>
      <c r="B18" s="19"/>
      <c r="C18" s="19"/>
      <c r="D18" s="19"/>
      <c r="E18" s="180"/>
      <c r="F18" s="180"/>
      <c r="G18" s="180"/>
      <c r="H18" s="180"/>
      <c r="I18" s="180"/>
      <c r="J18" s="180"/>
      <c r="K18" s="180"/>
      <c r="L18" s="19"/>
      <c r="M18" s="19"/>
      <c r="N18" s="19"/>
      <c r="O18" s="19"/>
      <c r="P18" s="19"/>
    </row>
    <row r="19" spans="1:16" x14ac:dyDescent="0.2">
      <c r="A19" s="33"/>
      <c r="B19" s="180"/>
      <c r="C19" s="180"/>
      <c r="D19" s="67"/>
      <c r="E19" s="63"/>
      <c r="F19" s="63"/>
      <c r="G19" s="67"/>
      <c r="H19" s="35"/>
      <c r="I19" s="36"/>
      <c r="J19" s="37"/>
      <c r="K19" s="19"/>
      <c r="L19" s="19"/>
      <c r="M19" s="19"/>
      <c r="N19" s="19"/>
      <c r="O19" s="19"/>
      <c r="P19" s="19"/>
    </row>
    <row r="20" spans="1:16" x14ac:dyDescent="0.2">
      <c r="A20" s="33"/>
      <c r="B20" s="180"/>
      <c r="C20" s="180"/>
      <c r="D20" s="67"/>
      <c r="E20" s="63"/>
      <c r="F20" s="63"/>
      <c r="G20" s="67"/>
      <c r="H20" s="35"/>
      <c r="I20" s="36"/>
      <c r="J20" s="37"/>
      <c r="K20" s="19"/>
      <c r="L20" s="19"/>
      <c r="M20" s="19"/>
      <c r="N20" s="19"/>
      <c r="O20" s="19"/>
      <c r="P20" s="19"/>
    </row>
    <row r="21" spans="1:16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mergeCells count="28">
    <mergeCell ref="G1:G2"/>
    <mergeCell ref="E16:K18"/>
    <mergeCell ref="A1:A2"/>
    <mergeCell ref="B1:C2"/>
    <mergeCell ref="E1:E2"/>
    <mergeCell ref="F1:F2"/>
    <mergeCell ref="H1:H2"/>
    <mergeCell ref="B3:C3"/>
    <mergeCell ref="B4:C4"/>
    <mergeCell ref="B5:C5"/>
    <mergeCell ref="B6:C6"/>
    <mergeCell ref="B7:C7"/>
    <mergeCell ref="B20:C20"/>
    <mergeCell ref="K1:K2"/>
    <mergeCell ref="L1:L2"/>
    <mergeCell ref="B14:C14"/>
    <mergeCell ref="B16:C16"/>
    <mergeCell ref="B17:C17"/>
    <mergeCell ref="B19:C19"/>
    <mergeCell ref="B8:C8"/>
    <mergeCell ref="B9:C9"/>
    <mergeCell ref="B10:C10"/>
    <mergeCell ref="B11:C11"/>
    <mergeCell ref="B12:C12"/>
    <mergeCell ref="B13:C13"/>
    <mergeCell ref="J1:J2"/>
    <mergeCell ref="I1:I2"/>
    <mergeCell ref="D1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Details</vt:lpstr>
      <vt:lpstr>Lighting</vt:lpstr>
      <vt:lpstr>Cooling&amp;Heating</vt:lpstr>
      <vt:lpstr>Appliances&amp;Kitchen</vt:lpstr>
      <vt:lpstr>Refrigeration</vt:lpstr>
      <vt:lpstr>HWS</vt:lpstr>
      <vt:lpstr>PieGraph</vt:lpstr>
      <vt:lpstr>Rebate</vt:lpstr>
    </vt:vector>
  </TitlesOfParts>
  <Company>Coolplanet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Harper</dc:creator>
  <cp:lastModifiedBy>Daniel Harper</cp:lastModifiedBy>
  <cp:lastPrinted>2014-03-07T04:06:54Z</cp:lastPrinted>
  <dcterms:created xsi:type="dcterms:W3CDTF">2014-03-06T23:44:03Z</dcterms:created>
  <dcterms:modified xsi:type="dcterms:W3CDTF">2021-10-26T04:25:52Z</dcterms:modified>
</cp:coreProperties>
</file>